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104\Melnikova\документы\windows\pc1\рабочее\Share\VIII скликання\СЕСІЇ\15 сесія\15\4. фінансові питання\5. бюджет 2022\"/>
    </mc:Choice>
  </mc:AlternateContent>
  <bookViews>
    <workbookView xWindow="0" yWindow="0" windowWidth="20490" windowHeight="7620" tabRatio="643"/>
  </bookViews>
  <sheets>
    <sheet name="Лист1  (3)" sheetId="7" r:id="rId1"/>
  </sheets>
  <definedNames>
    <definedName name="_xlnm.Print_Titles" localSheetId="0">'Лист1  (3)'!$12:$12</definedName>
    <definedName name="_xlnm.Print_Area" localSheetId="0">'Лист1  (3)'!$A$1:$J$248</definedName>
  </definedNames>
  <calcPr calcId="191029" fullCalcOnLoad="1"/>
</workbook>
</file>

<file path=xl/calcChain.xml><?xml version="1.0" encoding="utf-8"?>
<calcChain xmlns="http://schemas.openxmlformats.org/spreadsheetml/2006/main">
  <c r="H183" i="7" l="1"/>
  <c r="H153" i="7"/>
  <c r="G153" i="7"/>
  <c r="J15" i="7"/>
  <c r="I15" i="7"/>
  <c r="H15" i="7"/>
  <c r="J43" i="7"/>
  <c r="H232" i="7"/>
  <c r="H94" i="7"/>
  <c r="H79" i="7"/>
  <c r="H89" i="7"/>
  <c r="H82" i="7"/>
  <c r="G82" i="7"/>
  <c r="H83" i="7"/>
  <c r="I202" i="7"/>
  <c r="I199" i="7"/>
  <c r="I168" i="7"/>
  <c r="I194" i="7"/>
  <c r="I197" i="7"/>
  <c r="G197" i="7"/>
  <c r="H48" i="7"/>
  <c r="H36" i="7"/>
  <c r="I36" i="7"/>
  <c r="H99" i="7"/>
  <c r="H87" i="7"/>
  <c r="H27" i="7"/>
  <c r="G119" i="7"/>
  <c r="J146" i="7"/>
  <c r="J180" i="7"/>
  <c r="H184" i="7"/>
  <c r="G184" i="7"/>
  <c r="H219" i="7"/>
  <c r="J227" i="7"/>
  <c r="J117" i="7"/>
  <c r="J182" i="7"/>
  <c r="J48" i="7"/>
  <c r="G214" i="7"/>
  <c r="J213" i="7"/>
  <c r="G213" i="7"/>
  <c r="J212" i="7"/>
  <c r="G212" i="7"/>
  <c r="J211" i="7"/>
  <c r="J210" i="7"/>
  <c r="J209" i="7"/>
  <c r="G209" i="7"/>
  <c r="G208" i="7"/>
  <c r="G207" i="7"/>
  <c r="J206" i="7"/>
  <c r="G206" i="7"/>
  <c r="J205" i="7"/>
  <c r="G204" i="7"/>
  <c r="J203" i="7"/>
  <c r="G203" i="7"/>
  <c r="J202" i="7"/>
  <c r="G202" i="7"/>
  <c r="J201" i="7"/>
  <c r="G200" i="7"/>
  <c r="J198" i="7"/>
  <c r="J197" i="7"/>
  <c r="J196" i="7"/>
  <c r="G196" i="7"/>
  <c r="J195" i="7"/>
  <c r="G195" i="7"/>
  <c r="G194" i="7"/>
  <c r="J193" i="7"/>
  <c r="G193" i="7"/>
  <c r="J192" i="7"/>
  <c r="G191" i="7"/>
  <c r="G190" i="7"/>
  <c r="J189" i="7"/>
  <c r="G188" i="7"/>
  <c r="G187" i="7"/>
  <c r="J186" i="7"/>
  <c r="G186" i="7"/>
  <c r="G185" i="7"/>
  <c r="J183" i="7"/>
  <c r="G182" i="7"/>
  <c r="G181" i="7"/>
  <c r="G180" i="7"/>
  <c r="G179" i="7"/>
  <c r="J178" i="7"/>
  <c r="G178" i="7"/>
  <c r="J177" i="7"/>
  <c r="G177" i="7"/>
  <c r="G176" i="7"/>
  <c r="G175" i="7"/>
  <c r="G174" i="7"/>
  <c r="J173" i="7"/>
  <c r="G173" i="7"/>
  <c r="G172" i="7"/>
  <c r="J171" i="7"/>
  <c r="G171" i="7"/>
  <c r="G170" i="7"/>
  <c r="J169" i="7"/>
  <c r="G169" i="7"/>
  <c r="H149" i="7"/>
  <c r="H157" i="7"/>
  <c r="G98" i="7"/>
  <c r="G94" i="7"/>
  <c r="G125" i="7"/>
  <c r="J87" i="7"/>
  <c r="J215" i="7"/>
  <c r="J234" i="7"/>
  <c r="J231" i="7"/>
  <c r="G106" i="7"/>
  <c r="J41" i="7"/>
  <c r="J239" i="7"/>
  <c r="J109" i="7"/>
  <c r="G109" i="7"/>
  <c r="H71" i="7"/>
  <c r="G77" i="7"/>
  <c r="H231" i="7"/>
  <c r="G231" i="7"/>
  <c r="I231" i="7"/>
  <c r="J84" i="7"/>
  <c r="J240" i="7"/>
  <c r="G84" i="7"/>
  <c r="G29" i="7"/>
  <c r="G241" i="7"/>
  <c r="G240" i="7"/>
  <c r="G239" i="7"/>
  <c r="G238" i="7"/>
  <c r="G237" i="7"/>
  <c r="G236" i="7"/>
  <c r="G235" i="7"/>
  <c r="G234" i="7"/>
  <c r="G233" i="7"/>
  <c r="G232" i="7"/>
  <c r="G230" i="7"/>
  <c r="I229" i="7"/>
  <c r="H229" i="7"/>
  <c r="G228" i="7"/>
  <c r="G227" i="7"/>
  <c r="G226" i="7"/>
  <c r="G225" i="7"/>
  <c r="G224" i="7"/>
  <c r="I223" i="7"/>
  <c r="H223" i="7"/>
  <c r="G223" i="7"/>
  <c r="G222" i="7"/>
  <c r="H221" i="7"/>
  <c r="G221" i="7"/>
  <c r="G220" i="7"/>
  <c r="J219" i="7"/>
  <c r="I219" i="7"/>
  <c r="G219" i="7"/>
  <c r="G218" i="7"/>
  <c r="G217" i="7"/>
  <c r="G216" i="7"/>
  <c r="G215" i="7"/>
  <c r="G167" i="7"/>
  <c r="G166" i="7"/>
  <c r="G165" i="7"/>
  <c r="G164" i="7"/>
  <c r="J163" i="7"/>
  <c r="I163" i="7"/>
  <c r="G163" i="7"/>
  <c r="G162" i="7"/>
  <c r="G161" i="7"/>
  <c r="J160" i="7"/>
  <c r="I160" i="7"/>
  <c r="G152" i="7"/>
  <c r="G151" i="7"/>
  <c r="G159" i="7"/>
  <c r="J158" i="7"/>
  <c r="I158" i="7"/>
  <c r="I157" i="7"/>
  <c r="H158" i="7"/>
  <c r="G158" i="7"/>
  <c r="G156" i="7"/>
  <c r="G155" i="7"/>
  <c r="G154" i="7"/>
  <c r="J149" i="7"/>
  <c r="I149" i="7"/>
  <c r="G148" i="7"/>
  <c r="J147" i="7"/>
  <c r="J145" i="7"/>
  <c r="I147" i="7"/>
  <c r="I145" i="7"/>
  <c r="H147" i="7"/>
  <c r="G146" i="7"/>
  <c r="G144" i="7"/>
  <c r="G143" i="7"/>
  <c r="G142" i="7"/>
  <c r="G141" i="7"/>
  <c r="G140" i="7"/>
  <c r="G139" i="7"/>
  <c r="G138" i="7"/>
  <c r="G137" i="7"/>
  <c r="G136" i="7"/>
  <c r="G135" i="7"/>
  <c r="G134" i="7"/>
  <c r="G133" i="7"/>
  <c r="G132" i="7"/>
  <c r="G131" i="7"/>
  <c r="G130" i="7"/>
  <c r="G129" i="7"/>
  <c r="G128" i="7"/>
  <c r="G127" i="7"/>
  <c r="G126" i="7"/>
  <c r="G124" i="7"/>
  <c r="G123" i="7"/>
  <c r="G122" i="7"/>
  <c r="G121" i="7"/>
  <c r="G120" i="7"/>
  <c r="G118" i="7"/>
  <c r="G117" i="7"/>
  <c r="G116" i="7"/>
  <c r="G115" i="7"/>
  <c r="G114" i="7"/>
  <c r="G113" i="7"/>
  <c r="G112" i="7"/>
  <c r="J111" i="7"/>
  <c r="I111" i="7"/>
  <c r="H111" i="7"/>
  <c r="J110" i="7"/>
  <c r="I110" i="7"/>
  <c r="G108" i="7"/>
  <c r="G107" i="7"/>
  <c r="G105" i="7"/>
  <c r="G104" i="7"/>
  <c r="G103" i="7"/>
  <c r="G102" i="7"/>
  <c r="G101" i="7"/>
  <c r="G100" i="7"/>
  <c r="G99" i="7"/>
  <c r="G97" i="7"/>
  <c r="G96" i="7"/>
  <c r="G95" i="7"/>
  <c r="G93" i="7"/>
  <c r="G92" i="7"/>
  <c r="G91" i="7"/>
  <c r="G90" i="7"/>
  <c r="G88" i="7"/>
  <c r="G86" i="7"/>
  <c r="G85" i="7"/>
  <c r="I82" i="7"/>
  <c r="I79" i="7"/>
  <c r="G81" i="7"/>
  <c r="G80" i="7"/>
  <c r="G78" i="7"/>
  <c r="G76" i="7"/>
  <c r="G75" i="7"/>
  <c r="H74" i="7"/>
  <c r="G74" i="7"/>
  <c r="G73" i="7"/>
  <c r="G72" i="7"/>
  <c r="I71" i="7"/>
  <c r="G70" i="7"/>
  <c r="G69" i="7"/>
  <c r="G68" i="7"/>
  <c r="G67" i="7"/>
  <c r="G66" i="7"/>
  <c r="G65" i="7"/>
  <c r="G64" i="7"/>
  <c r="G63" i="7"/>
  <c r="G62" i="7"/>
  <c r="G61" i="7"/>
  <c r="G60" i="7"/>
  <c r="G59" i="7"/>
  <c r="G58" i="7"/>
  <c r="G57" i="7"/>
  <c r="G56" i="7"/>
  <c r="G55" i="7"/>
  <c r="G54" i="7"/>
  <c r="G53" i="7"/>
  <c r="G52" i="7"/>
  <c r="I51" i="7"/>
  <c r="H51" i="7"/>
  <c r="G51" i="7"/>
  <c r="G50" i="7"/>
  <c r="G49" i="7"/>
  <c r="G48" i="7"/>
  <c r="G47" i="7"/>
  <c r="G46" i="7"/>
  <c r="G45" i="7"/>
  <c r="G44" i="7"/>
  <c r="G43" i="7"/>
  <c r="G42" i="7"/>
  <c r="G40" i="7"/>
  <c r="G39" i="7"/>
  <c r="G38" i="7"/>
  <c r="G37" i="7"/>
  <c r="G35" i="7"/>
  <c r="G34" i="7"/>
  <c r="G33" i="7"/>
  <c r="G32" i="7"/>
  <c r="G31" i="7"/>
  <c r="G30" i="7"/>
  <c r="G28" i="7"/>
  <c r="G27" i="7"/>
  <c r="G26" i="7"/>
  <c r="G25" i="7"/>
  <c r="G24" i="7"/>
  <c r="G23" i="7"/>
  <c r="G22" i="7"/>
  <c r="G21" i="7"/>
  <c r="G20" i="7"/>
  <c r="G19" i="7"/>
  <c r="G18" i="7"/>
  <c r="H17" i="7"/>
  <c r="G17" i="7"/>
  <c r="G16" i="7"/>
  <c r="J83" i="7"/>
  <c r="J79" i="7"/>
  <c r="H110" i="7"/>
  <c r="G41" i="7"/>
  <c r="H168" i="7"/>
  <c r="H242" i="7"/>
  <c r="J174" i="7"/>
  <c r="G201" i="7"/>
  <c r="G211" i="7"/>
  <c r="G111" i="7"/>
  <c r="J181" i="7"/>
  <c r="J194" i="7"/>
  <c r="J190" i="7"/>
  <c r="G183" i="7"/>
  <c r="G168" i="7"/>
  <c r="G242" i="7"/>
  <c r="G205" i="7"/>
  <c r="J172" i="7"/>
  <c r="J175" i="7"/>
  <c r="J179" i="7"/>
  <c r="G189" i="7"/>
  <c r="G192" i="7"/>
  <c r="G198" i="7"/>
  <c r="J200" i="7"/>
  <c r="J170" i="7"/>
  <c r="G147" i="7"/>
  <c r="G149" i="7"/>
  <c r="G210" i="7"/>
  <c r="H145" i="7"/>
  <c r="G160" i="7"/>
  <c r="J157" i="7"/>
  <c r="G157" i="7"/>
  <c r="G71" i="7"/>
  <c r="G145" i="7"/>
  <c r="G110" i="7"/>
  <c r="G229" i="7"/>
  <c r="G87" i="7"/>
  <c r="G89" i="7"/>
  <c r="J199" i="7"/>
  <c r="G199" i="7"/>
  <c r="J168" i="7"/>
  <c r="G36" i="7"/>
  <c r="J36" i="7"/>
  <c r="G79" i="7"/>
  <c r="G83" i="7"/>
  <c r="J242" i="7"/>
  <c r="I242" i="7"/>
  <c r="G15" i="7"/>
  <c r="H150" i="7"/>
  <c r="G150" i="7"/>
</calcChain>
</file>

<file path=xl/sharedStrings.xml><?xml version="1.0" encoding="utf-8"?>
<sst xmlns="http://schemas.openxmlformats.org/spreadsheetml/2006/main" count="1054" uniqueCount="589">
  <si>
    <t>Додаток 7</t>
  </si>
  <si>
    <t>Загальний фонд</t>
  </si>
  <si>
    <t>Спеціальний фонд</t>
  </si>
  <si>
    <t>Виконавчий комітет Мелітопольської міської ради Запорізької області</t>
  </si>
  <si>
    <t>1090</t>
  </si>
  <si>
    <t>1030</t>
  </si>
  <si>
    <t>0830</t>
  </si>
  <si>
    <t>0421</t>
  </si>
  <si>
    <t>180409</t>
  </si>
  <si>
    <t>Внески органів влади Автономної Республіки Крим та органів місцевого самоврядування у статутні капітали суб'єктів підприємницької діяльності</t>
  </si>
  <si>
    <t>Охорона і раціональне використання земель</t>
  </si>
  <si>
    <t>0470</t>
  </si>
  <si>
    <t>0490</t>
  </si>
  <si>
    <t>200700</t>
  </si>
  <si>
    <t>0540</t>
  </si>
  <si>
    <t>Інші природоохоронні заходи</t>
  </si>
  <si>
    <t>0320</t>
  </si>
  <si>
    <t xml:space="preserve"> Видатки на запобігання та ліквідації надзвичайних ситуацій та наслідків стихийного лиха</t>
  </si>
  <si>
    <t>0133</t>
  </si>
  <si>
    <t>Інші видатки</t>
  </si>
  <si>
    <t>Відділ охорони здоров"я Мелітопольської міської ради Запорізької області</t>
  </si>
  <si>
    <t>080101</t>
  </si>
  <si>
    <t xml:space="preserve">Лікарні </t>
  </si>
  <si>
    <t>080102</t>
  </si>
  <si>
    <t xml:space="preserve">Територіальні медичні об'єднання </t>
  </si>
  <si>
    <t>081002</t>
  </si>
  <si>
    <t>0763</t>
  </si>
  <si>
    <t>Інші заходи по охороні здоров"я</t>
  </si>
  <si>
    <t>Міська програма "Медична допомога ветеранів війни та прирівняних до них (стаціонарне та амбулаторне лікування) на 2014 рік" від 30.10.2013 №5/28</t>
  </si>
  <si>
    <t>Управління соціального захисту населення  Мелітопольської міської ради Запорізької області</t>
  </si>
  <si>
    <t>Інші видатки на соціальний захист ветеранів війни та праці</t>
  </si>
  <si>
    <t>1040</t>
  </si>
  <si>
    <t>0620</t>
  </si>
  <si>
    <t>0456</t>
  </si>
  <si>
    <t>Управління комунальною власністю Мелітопольської міської ради Запорізької області</t>
  </si>
  <si>
    <t>Міська програма "Проведення експертно - грошової оцінки землі на території м. Мелітополя" на 2015 рік  від 29.05.2015 №5/22</t>
  </si>
  <si>
    <t>0829</t>
  </si>
  <si>
    <t>0910</t>
  </si>
  <si>
    <t>0921</t>
  </si>
  <si>
    <t>0960</t>
  </si>
  <si>
    <t>0990</t>
  </si>
  <si>
    <t>0731</t>
  </si>
  <si>
    <t>0810</t>
  </si>
  <si>
    <t>0411</t>
  </si>
  <si>
    <t>Міська програма "Заходи з землеустрою та охорони земель у м.Мелітополі Запорізької областік" від 23.12.2014 №2/61</t>
  </si>
  <si>
    <t>Міська програма "Заходи, спрямовані на пропаганду охорони навколишнього природного середовища" від 25.12.2015р. №1/52</t>
  </si>
  <si>
    <t>Запорізької області  ___скликання</t>
  </si>
  <si>
    <t>Управління освіти Мелітопольської міської ради Запорізької області</t>
  </si>
  <si>
    <t>070807</t>
  </si>
  <si>
    <t>Інші освітні програми</t>
  </si>
  <si>
    <t>Міська програма "Вчитель" від 26.02.2016 №5/3</t>
  </si>
  <si>
    <t>Міська програма 'Охорона та громадський порядок" від 15.04.2016 № 3/5</t>
  </si>
  <si>
    <t>1060</t>
  </si>
  <si>
    <t>Міська програма "Поповнення статутного капіталу комунального підприємства "Проектно-виробниче архітектурно-планувальне бюро" Мелітопольської міської ради Запорізької області''  від 25.12.2015 № 1/57</t>
  </si>
  <si>
    <t>Міська програма "Проведення експертизи генерального плану м.Мелітополя" від 27.05.2016 № 5/4</t>
  </si>
  <si>
    <t>Міська програма "Забезпечення житлом дітей-сиріт та дітей, позбавлених батьківського піклування, а також осіб з їх числа на 2016-2018 роки у м. Мелітополі" від 14.07.2016 №2/7</t>
  </si>
  <si>
    <t>120201</t>
  </si>
  <si>
    <t>Періодичні видання (газети та журнали)</t>
  </si>
  <si>
    <t xml:space="preserve"> Міська програма "Фінансова підтримка КУ "Редакція Мелітопольської міськрайонної газети "Новий день" на 2014-2016 роки" від 22.01.2014р. № 5/4</t>
  </si>
  <si>
    <t>1050</t>
  </si>
  <si>
    <t>0310000</t>
  </si>
  <si>
    <t>0313202</t>
  </si>
  <si>
    <t>Соціальний захист ветеранів війни та праці</t>
  </si>
  <si>
    <t>Фінансова підтримка громадських організацій інвалідів і ветеранів</t>
  </si>
  <si>
    <t>0317211</t>
  </si>
  <si>
    <t xml:space="preserve">Сприяння діяльності телебачення і радіомовлення </t>
  </si>
  <si>
    <t>Будівництво та придбання житла для окремих категорій населення</t>
  </si>
  <si>
    <t>0317470</t>
  </si>
  <si>
    <t>0317810</t>
  </si>
  <si>
    <t>0319180</t>
  </si>
  <si>
    <t>0318021</t>
  </si>
  <si>
    <t>0318080</t>
  </si>
  <si>
    <t>0318600</t>
  </si>
  <si>
    <t>1100000</t>
  </si>
  <si>
    <t>Сприяння розвитку малого та середнього підприємництва</t>
  </si>
  <si>
    <t>Внески до статутного капіталу суб"єктів господарювання</t>
  </si>
  <si>
    <t>Надання позашкільної освіти позашкiльними закладами освiти, заходи iз позашкiльної роботи з дiтьми</t>
  </si>
  <si>
    <t>Проведення навчально-тренувальних зборів і змагань з олімпійських видів спорту</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</si>
  <si>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</si>
  <si>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Організація та проведення громадських робіт</t>
  </si>
  <si>
    <t>Заходи з енергозбереження</t>
  </si>
  <si>
    <t>3202</t>
  </si>
  <si>
    <t>7810</t>
  </si>
  <si>
    <t>8600</t>
  </si>
  <si>
    <t>3140</t>
  </si>
  <si>
    <t>5011</t>
  </si>
  <si>
    <t>3201</t>
  </si>
  <si>
    <t>7470</t>
  </si>
  <si>
    <t>7310</t>
  </si>
  <si>
    <t>0180</t>
  </si>
  <si>
    <t>Міська програма "Нарощування матеріального резерву для запобігання та ліквідації надзвичайних ситуацій техногенного і природного характеру та їх наслідків"   від 15.12.2016 №2/37</t>
  </si>
  <si>
    <t>Міська програма "Розвиток позашкільної освіти" від 08.12.2016   № 2/2</t>
  </si>
  <si>
    <t>Міська програма "Пандус" від 08.12.2016 № 2/21</t>
  </si>
  <si>
    <t>0316324</t>
  </si>
  <si>
    <t>6324</t>
  </si>
  <si>
    <t>3160</t>
  </si>
  <si>
    <t>5012</t>
  </si>
  <si>
    <t>Проведення навчально-тренувальних зборів і змагань з неолімпійських видів спорту</t>
  </si>
  <si>
    <t>Реалізація державної політики у молодіжній сфері</t>
  </si>
  <si>
    <t>Інші заходи та заклади молодіжної політики</t>
  </si>
  <si>
    <t>0316320</t>
  </si>
  <si>
    <t>6320</t>
  </si>
  <si>
    <t>Надання допомоги у вирішенні житлових питань</t>
  </si>
  <si>
    <t>5010</t>
  </si>
  <si>
    <t>Проведення спортивної роботи в регіоні</t>
  </si>
  <si>
    <t>Програми і централізовані заходи у галузі охорони здоров"я</t>
  </si>
  <si>
    <t>3130</t>
  </si>
  <si>
    <t>Міська програма "Фінансова підтримка громадської організації Мелітопольського міського товариства інвалідів Запорізького обласного об'єднання Союзу організацій інвалідів України" від 08.12.2016 №2/30</t>
  </si>
  <si>
    <t>3030</t>
  </si>
  <si>
    <t>3031</t>
  </si>
  <si>
    <t>3033</t>
  </si>
  <si>
    <t>1070</t>
  </si>
  <si>
    <t>Надання пільг окремим категоріям громадян з оплати послуг зв'язку</t>
  </si>
  <si>
    <t>Компенсаційні виплати за пільговий проїзд окремих категорій громадян на залізничному транспорті</t>
  </si>
  <si>
    <t>2010</t>
  </si>
  <si>
    <t>Багатопрофільна стаціонарна медична допомога населенню</t>
  </si>
  <si>
    <t>Міська програма "Підготовка кадрів для житлово-комунального господарства міста Мелітополя на 2012-2017 роки" від 07.08.2014 №5/20</t>
  </si>
  <si>
    <t>до рішення ___ сесії Мелітопольської міської ради</t>
  </si>
  <si>
    <t>від ______________ №______</t>
  </si>
  <si>
    <t>7211</t>
  </si>
  <si>
    <t>Міська програма "Поповнення статутного капіталу КП 'Телерадіокомпанія 'Мелітополь" Мелітопольської міської ради Запорізької області"  від 26.06.2017 № 5/4</t>
  </si>
  <si>
    <t>Міська програма "Заходи з припинення юридичних осіб комунальної власності територіальної громади м. Мелітополя, які підлягають ліквідації" від 27.04.2017 № 1/12</t>
  </si>
  <si>
    <t>Служба у справах дітей Мелітопольської міської ради Запорізької області</t>
  </si>
  <si>
    <t>3110</t>
  </si>
  <si>
    <t>Заклади і заходи з питань дітей та їх соціального захисту</t>
  </si>
  <si>
    <t>3112</t>
  </si>
  <si>
    <t>Заходи державної політики з питань дітей та їх соціального захисту</t>
  </si>
  <si>
    <t>0200000</t>
  </si>
  <si>
    <t>0600000</t>
  </si>
  <si>
    <t>0700000</t>
  </si>
  <si>
    <t>0800000</t>
  </si>
  <si>
    <t>0900000</t>
  </si>
  <si>
    <t>3100000</t>
  </si>
  <si>
    <t>1000000</t>
  </si>
  <si>
    <t>0217610</t>
  </si>
  <si>
    <t>7610</t>
  </si>
  <si>
    <t>7640</t>
  </si>
  <si>
    <t>0217680</t>
  </si>
  <si>
    <t>7680</t>
  </si>
  <si>
    <t>Членські внески до асоціацій органів місцевого самоврядування</t>
  </si>
  <si>
    <t>0217693</t>
  </si>
  <si>
    <t>0217690</t>
  </si>
  <si>
    <t>7690</t>
  </si>
  <si>
    <t>7693</t>
  </si>
  <si>
    <t>Інша економічна діяльність</t>
  </si>
  <si>
    <t>Інші заходи, пов'язані з економічною діяльністю</t>
  </si>
  <si>
    <t>8110</t>
  </si>
  <si>
    <t>Природоохоронні заходи за рахунок цільових фондів</t>
  </si>
  <si>
    <t>8340</t>
  </si>
  <si>
    <t>0218340</t>
  </si>
  <si>
    <t>0218110</t>
  </si>
  <si>
    <t>Інші програми, заклади та заходи у сфері освіти</t>
  </si>
  <si>
    <t>0611160</t>
  </si>
  <si>
    <t>1160</t>
  </si>
  <si>
    <t>1113130</t>
  </si>
  <si>
    <t>1113133</t>
  </si>
  <si>
    <t>3133</t>
  </si>
  <si>
    <t>1115020</t>
  </si>
  <si>
    <t>5020</t>
  </si>
  <si>
    <t>1115022</t>
  </si>
  <si>
    <t>5022</t>
  </si>
  <si>
    <t>0712140</t>
  </si>
  <si>
    <t>2140</t>
  </si>
  <si>
    <t>0712141</t>
  </si>
  <si>
    <t>2141</t>
  </si>
  <si>
    <t>2150</t>
  </si>
  <si>
    <t>Програми і централізовані заходи з імунопрофілактики</t>
  </si>
  <si>
    <t>Інші  програми, заклади та заходи у сфері охорони здоров’я</t>
  </si>
  <si>
    <t>0712150</t>
  </si>
  <si>
    <t>0813030</t>
  </si>
  <si>
    <t>Надання пільг з оплати послуг зв’язку, інших передбачених законодавством пільг окремим категоріям громадян та компенсації за пільговий проїзд окремих категорій громадян</t>
  </si>
  <si>
    <t>0813031</t>
  </si>
  <si>
    <t>Надання інших пільг окремим категоріям громадян відповідно до законодавства</t>
  </si>
  <si>
    <t>3032</t>
  </si>
  <si>
    <t>0813032</t>
  </si>
  <si>
    <t>0813033</t>
  </si>
  <si>
    <t>Компенсаційні виплати на пільговий проїзд автомобільним транспортом окремим категоріям громадян</t>
  </si>
  <si>
    <t>3035</t>
  </si>
  <si>
    <t>0813035</t>
  </si>
  <si>
    <t>0813133</t>
  </si>
  <si>
    <t>0813130</t>
  </si>
  <si>
    <t>0813140</t>
  </si>
  <si>
    <t>0813160</t>
  </si>
  <si>
    <t>0813230</t>
  </si>
  <si>
    <t>3230</t>
  </si>
  <si>
    <t>Інші заклади та заходи</t>
  </si>
  <si>
    <t>0913110</t>
  </si>
  <si>
    <t>0913112</t>
  </si>
  <si>
    <t>6015</t>
  </si>
  <si>
    <t>6017</t>
  </si>
  <si>
    <t>Забезпечення надійної та безперебійної експлуатації ліфтів</t>
  </si>
  <si>
    <t xml:space="preserve">Інша діяльність, пов’язана з експлуатацією об’єктів житлово-комунального господарства </t>
  </si>
  <si>
    <t>6030</t>
  </si>
  <si>
    <t>Організація благоустрою населених пунктів</t>
  </si>
  <si>
    <t>7461</t>
  </si>
  <si>
    <t>Утримання та розвиток автомобільних доріг та дорожньої інфраструктури за рахунок коштів місцевого бюджету</t>
  </si>
  <si>
    <t>3117130</t>
  </si>
  <si>
    <t>7130</t>
  </si>
  <si>
    <t>Здійснення  заходів із землеустрою</t>
  </si>
  <si>
    <t>3117650</t>
  </si>
  <si>
    <t>7650</t>
  </si>
  <si>
    <t>Проведення експертної  грошової  оцінки  земельної ділянки чи права на неї</t>
  </si>
  <si>
    <t>4080</t>
  </si>
  <si>
    <t>1014080</t>
  </si>
  <si>
    <t>Інші заклади та заходи в галузі культури і мистецтва</t>
  </si>
  <si>
    <t>1500000</t>
  </si>
  <si>
    <t>1512010</t>
  </si>
  <si>
    <t>1512110</t>
  </si>
  <si>
    <t>2110</t>
  </si>
  <si>
    <t>1512111</t>
  </si>
  <si>
    <t>2111</t>
  </si>
  <si>
    <t>Первинна медична допомога населенню, що надається центрами первинної медичної (медико-санітарної) допомоги</t>
  </si>
  <si>
    <t>1517310</t>
  </si>
  <si>
    <t>0443</t>
  </si>
  <si>
    <t>Будівництво об'єктів житлово-комунального господарства</t>
  </si>
  <si>
    <t>Міська програма "Імунопрофілактика та туберкулінодіагностіка населення міста" від 29.11.2017 №  3/7</t>
  </si>
  <si>
    <t xml:space="preserve">Міська програма "Соціальне таксі" від 29.11.2017 № 3/23 </t>
  </si>
  <si>
    <t xml:space="preserve">Міська програма "Заходи, спрямовані на охорону та раціональне використання природних ресурсів" від 29.11.2017 № 3/67 </t>
  </si>
  <si>
    <t>Заходи із запобігання та ліквідації надзвичайних ситуацій та наслідків стихійного лиха</t>
  </si>
  <si>
    <t>0611162</t>
  </si>
  <si>
    <t>1162</t>
  </si>
  <si>
    <t>Інші програми та заходи у сфері освіти</t>
  </si>
  <si>
    <t>0712152</t>
  </si>
  <si>
    <t>2152</t>
  </si>
  <si>
    <t>Інші програми та заходи у сфері охорони здоров’я</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</si>
  <si>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</si>
  <si>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0813190</t>
  </si>
  <si>
    <t>3190</t>
  </si>
  <si>
    <t>0813192</t>
  </si>
  <si>
    <t>3192</t>
  </si>
  <si>
    <t>0813210</t>
  </si>
  <si>
    <t>3210</t>
  </si>
  <si>
    <t>0813240</t>
  </si>
  <si>
    <t>3240</t>
  </si>
  <si>
    <t>0813242</t>
  </si>
  <si>
    <t>3242</t>
  </si>
  <si>
    <t>Інші заходи у сфері соціального захисту і соціального забезпечення</t>
  </si>
  <si>
    <t>1014082</t>
  </si>
  <si>
    <t>4082</t>
  </si>
  <si>
    <t>Інші заходи в галузі культури і мистецтва</t>
  </si>
  <si>
    <t>Надання фінансової підтримки громадським організаціям ветеранів і осіб з інвалідністю, діяльність яких має соціальну спрямованість</t>
  </si>
  <si>
    <t>0213190</t>
  </si>
  <si>
    <t>0213192</t>
  </si>
  <si>
    <t>Здійснення фізкультурно-спортивної та реабілітаційної роботи серед осіб з інвалідністю</t>
  </si>
  <si>
    <t>Проведення навчально-тренувальних зборів і змагань та заходів зі спорту осіб з інвалідністю</t>
  </si>
  <si>
    <t>Первинна медична допомога населенню</t>
  </si>
  <si>
    <t>6090</t>
  </si>
  <si>
    <t>0640</t>
  </si>
  <si>
    <t>Інша діяльність у сфері житлово-комунального господарства</t>
  </si>
  <si>
    <t>7670</t>
  </si>
  <si>
    <t>0817690</t>
  </si>
  <si>
    <t>0817693</t>
  </si>
  <si>
    <t>Інші заходи, пов"язані з економічною діяльністю</t>
  </si>
  <si>
    <t>0218311</t>
  </si>
  <si>
    <t>0218330</t>
  </si>
  <si>
    <t>8311</t>
  </si>
  <si>
    <t>8330</t>
  </si>
  <si>
    <t>0511</t>
  </si>
  <si>
    <t>Охорона та раціональне використання природних ресурсів</t>
  </si>
  <si>
    <t xml:space="preserve">Інша діяльність у сфері екології та охорони природних ресурсів </t>
  </si>
  <si>
    <t>3117690</t>
  </si>
  <si>
    <t>3117693</t>
  </si>
  <si>
    <t>3117670</t>
  </si>
  <si>
    <t>1115060</t>
  </si>
  <si>
    <t>1115062</t>
  </si>
  <si>
    <t>5062</t>
  </si>
  <si>
    <t>5060</t>
  </si>
  <si>
    <t>Інші заходи з розвитку фізичної культури та спорту</t>
  </si>
  <si>
    <t>Підтримка спорту вищих досягнень та організацій, які здійснюють фізкультурно-спортивну діяльність в регіоні</t>
  </si>
  <si>
    <t>Міська програма «Поповнення статутного капіталу КП«Комунальна власність» ММР ЗО" від 07.02.2018 №4/3</t>
  </si>
  <si>
    <t>0160</t>
  </si>
  <si>
    <t>1512030</t>
  </si>
  <si>
    <t>2030</t>
  </si>
  <si>
    <t>0733</t>
  </si>
  <si>
    <t>Лікарсько-акушерська допомога вагітним, породіллям та новонародженим</t>
  </si>
  <si>
    <t xml:space="preserve">Міська програма «Грантова допомога бюджетним установам м. Мелітополя" від      №  </t>
  </si>
  <si>
    <t>0712110</t>
  </si>
  <si>
    <t>0712111</t>
  </si>
  <si>
    <t>0726</t>
  </si>
  <si>
    <t>РОЗПОДІЛ</t>
  </si>
  <si>
    <t>1</t>
  </si>
  <si>
    <t>УСЬОГО</t>
  </si>
  <si>
    <t>Код Програмної класифікації видатків та кредитування місцевих бюджетів</t>
  </si>
  <si>
    <t>Код Типової програмної класифікації видатків та кредитування місцевих бюджетів</t>
  </si>
  <si>
    <t>Код Функціональної класифікації видатків та кредитування бюджету</t>
  </si>
  <si>
    <t>Найменування головного розпорядника коштів міського бюжету/відповідального виконавця, найменування бюджетної програми згідно з Типовою програмною класифікацією видатків та кредитування місцевих бюджетів</t>
  </si>
  <si>
    <t>Найменування місцевої /регіональної програми</t>
  </si>
  <si>
    <t>Усього</t>
  </si>
  <si>
    <t>усього</t>
  </si>
  <si>
    <t>у тому числі бюджет розвитку</t>
  </si>
  <si>
    <t xml:space="preserve">Міська програма "Фінансова підтримка громадських організацій інвалідів і ветеранів України у місті Мелітополі" </t>
  </si>
  <si>
    <t>Міська програма "Членські внески"</t>
  </si>
  <si>
    <t xml:space="preserve">Міська програма "Організація підтримки і реалізації стратегічних ініціатив та підготовки проектів розвитку міста Мелітополя" </t>
  </si>
  <si>
    <t xml:space="preserve">Міська програма "Вуличні комітети"  </t>
  </si>
  <si>
    <t xml:space="preserve">Міська програма "Фінансова підтримка громадських організацій на реалізацію соціально-культурних проектів у місті Мелітополі" </t>
  </si>
  <si>
    <t>Міська програма "Забезпечення виконання рішень суду"</t>
  </si>
  <si>
    <t xml:space="preserve">Міська програма "Пам'ять Чорнобиля" </t>
  </si>
  <si>
    <t xml:space="preserve">Міська програма "Захист населення і територій від надзвичайних ситуацій техногенного та природного характеру" </t>
  </si>
  <si>
    <t xml:space="preserve">Міська програма "Заходи, спрямовані на охорону та раціональне використання природних ресурсів" </t>
  </si>
  <si>
    <t xml:space="preserve">Міська програма "Сприяння просуванню продукції міста Мелітополя на зовнішні ринки" </t>
  </si>
  <si>
    <t>0210190</t>
  </si>
  <si>
    <t>0210191</t>
  </si>
  <si>
    <t>0190</t>
  </si>
  <si>
    <t>0191</t>
  </si>
  <si>
    <t>Проведення місцевих виборів та референдумів, забезпечення діяльності виборчої комісії Автономної Республіки Крим</t>
  </si>
  <si>
    <t>Проведення місцевих виборів</t>
  </si>
  <si>
    <t xml:space="preserve">Міська програма "Надання одноразової допомоги дітям-сиротам і дітям, позбавленим батьківського піклування, після досягнення 18-річного віку" </t>
  </si>
  <si>
    <t>0712030</t>
  </si>
  <si>
    <t>Міська програма "Нефрологія"</t>
  </si>
  <si>
    <t xml:space="preserve">Міська програма "Малятко" </t>
  </si>
  <si>
    <t xml:space="preserve">Міська програма"Фенілкетонурія" </t>
  </si>
  <si>
    <t xml:space="preserve">Міська програма «Планова медична допомога  населенню м. Мелітополя» </t>
  </si>
  <si>
    <t xml:space="preserve">Міська програма "Медична допомога мешканцям прилеглих сільських районів" </t>
  </si>
  <si>
    <t xml:space="preserve">Міська програма ''Компенсаційні виплати, відшкодування витрат за надані пільги та надання додаткової соціальної допомоги окремим категоріям громадян"   </t>
  </si>
  <si>
    <t xml:space="preserve">Міська програма "Оздоровлення та відпочинок дітей, які потребують особливої соціальної уваги та підтримки" </t>
  </si>
  <si>
    <t xml:space="preserve">Міська програма "Організація і проведення громадських робіт" </t>
  </si>
  <si>
    <t xml:space="preserve">Міська програма ''Поховання невідомих та безрідних" </t>
  </si>
  <si>
    <t xml:space="preserve">Міська програма "Реабілітаційна допомога"  </t>
  </si>
  <si>
    <t xml:space="preserve">Міська програма "Реалізація культурно-масових заходів"          </t>
  </si>
  <si>
    <t xml:space="preserve">Міська програма "Розвиток галузі культури м. Мелітополя"       </t>
  </si>
  <si>
    <t xml:space="preserve">Міська програма "Про призначення стипендії Мелітопольського міського голови для обдарованої молоді міста" </t>
  </si>
  <si>
    <t xml:space="preserve">Міська програма "Національно-патріотичне виховання молоді" </t>
  </si>
  <si>
    <t xml:space="preserve">Міська програма "Оформлення правовстановлюючих документів для здійснення державної реєстрації речових прав на земельні ділянки та об’єкти нерухомого майна, їх обтяжень та проведення незалежної оцінки об’єктів нерухомого майна комунальної власності на території м. Мелітополя"  </t>
  </si>
  <si>
    <t xml:space="preserve">Міська програма "Збереження і використання пам"яток археології, історії та монументального мистецтва міста Мелітополя" </t>
  </si>
  <si>
    <t xml:space="preserve">Міська програма "Благоустрій міста"  </t>
  </si>
  <si>
    <t xml:space="preserve">Міська програма "Утримання та благоустрій міських кладовищ"  </t>
  </si>
  <si>
    <t xml:space="preserve">Міська програма «Капітальний ремонт об"єктів  КНП «Мелітопольська міська стоматологічна поліклініка» Мелітопольської міської ради Запорізької області» </t>
  </si>
  <si>
    <t xml:space="preserve">Міська програма "Дитячі та спортивні майданчики м.Мелітополя"  </t>
  </si>
  <si>
    <t xml:space="preserve">Міська програма «Контейнерні майданчики м. Мелітополя» </t>
  </si>
  <si>
    <t xml:space="preserve">Міська програма "Придбання лічильників" </t>
  </si>
  <si>
    <t xml:space="preserve">Міська програма "Капітальні видатки"  </t>
  </si>
  <si>
    <t xml:space="preserve">Міська програма "Капітальні вкладення"    </t>
  </si>
  <si>
    <t xml:space="preserve">Міська програма "Капітальні видатки" </t>
  </si>
  <si>
    <t>1517461</t>
  </si>
  <si>
    <t xml:space="preserve">Міська програма "Проведення експертної грошової оцінки землі на території м. Мелітополя" </t>
  </si>
  <si>
    <t xml:space="preserve">Міська програма "Відшкодування ритуальних послуг"  </t>
  </si>
  <si>
    <t xml:space="preserve">Міська програма "Розвиток та популяризація фізичної культури і спорту" </t>
  </si>
  <si>
    <t>Міська програма "Соціальна підтримка громадян м.Мелітополя"</t>
  </si>
  <si>
    <t xml:space="preserve">Міська програма "Обслуговування мереж зовнішнього освітлення вулиць та засобів регулювання дорожнього руху міста"  </t>
  </si>
  <si>
    <t>Міська програма "Реабілітаційна допомога"</t>
  </si>
  <si>
    <t xml:space="preserve">Міська програма "Укріплення та розширення  побратимских відносин" </t>
  </si>
  <si>
    <t xml:space="preserve">Міська програма "Простір розвитку обдарованості" </t>
  </si>
  <si>
    <t xml:space="preserve">Міська програма "Стоматологічна допомога
окремим верствам населення м. Мелітополя"  </t>
  </si>
  <si>
    <t>3700000</t>
  </si>
  <si>
    <t>Фінансове управління Мелітопольської міської ради Запорізької області</t>
  </si>
  <si>
    <t>3719800</t>
  </si>
  <si>
    <t>9800</t>
  </si>
  <si>
    <t xml:space="preserve">Субвенція з місцевого бюджету державному бюджету на виконання програм соціально-економічного розвитку регіонів </t>
  </si>
  <si>
    <t xml:space="preserve">Міська програма «Матеріально – технічне забезпечення Мелітопольського міського управління Головного управління Держпродспоживслужби в Запорізькій області» </t>
  </si>
  <si>
    <t xml:space="preserve">Міська програма «Матеріально-технічне забезпечення Мелітопольського МВ УСБУ в Запорізькій області» </t>
  </si>
  <si>
    <t xml:space="preserve">Міська програма «Матеріально-технічне забезпечення Державної установи "Мелітопольська установа виконання покарань (№ 144)» </t>
  </si>
  <si>
    <t xml:space="preserve">Міська програма «Підвищення рівня обслуговування платників податків у м. Мелітополі» </t>
  </si>
  <si>
    <t xml:space="preserve">Міська програма «Громадський порядок» </t>
  </si>
  <si>
    <t>Міська програма «Матеріально-технічне забезпечення регіонального сервісного центру МВС в Запорізькій області"</t>
  </si>
  <si>
    <t>Міська програма "Поповнення статутного капіталу комунального підприємства «Чистота» Мелітопольської міської ради Запорізької області"</t>
  </si>
  <si>
    <t xml:space="preserve">Міська програма "Утримання та благоустрій території комунального підприємства «Мелітопольський міський парк культури і відпочинку ім. Горького» Мелітопольської міської ради Запорізької області" </t>
  </si>
  <si>
    <t>1511010</t>
  </si>
  <si>
    <t>1010</t>
  </si>
  <si>
    <t>Надання дошкільної освіти</t>
  </si>
  <si>
    <t>1511090</t>
  </si>
  <si>
    <t xml:space="preserve">Надання позашкільної освіти позашкільними закладами освіти, заходи із позашкільної роботи з дітьми </t>
  </si>
  <si>
    <t>1517321</t>
  </si>
  <si>
    <t>7321</t>
  </si>
  <si>
    <t>1517322</t>
  </si>
  <si>
    <t>1517325</t>
  </si>
  <si>
    <t>1517330</t>
  </si>
  <si>
    <t>1517366</t>
  </si>
  <si>
    <t>1518311</t>
  </si>
  <si>
    <t>1517693</t>
  </si>
  <si>
    <t>7322</t>
  </si>
  <si>
    <t>7325</t>
  </si>
  <si>
    <t>7330</t>
  </si>
  <si>
    <t>7366</t>
  </si>
  <si>
    <t>Будівництво освітніх установ та закладів</t>
  </si>
  <si>
    <t>Будівництво медичних установ та закладів</t>
  </si>
  <si>
    <t>Будівництво споруд, установ та закладів фізичної культури і спорту</t>
  </si>
  <si>
    <t>Будівництво інших об'єктів соціальної та виробничої інфраструктури комунальної власності</t>
  </si>
  <si>
    <t>Реалізація проектів в рамках Надзвичайної кредитної програми для відновлення України</t>
  </si>
  <si>
    <t>1516030</t>
  </si>
  <si>
    <t>22.02.2019 № 4/14</t>
  </si>
  <si>
    <t>0712090</t>
  </si>
  <si>
    <t>2090</t>
  </si>
  <si>
    <t>0722</t>
  </si>
  <si>
    <t>Спеціалізована амбулаторно-поліклінічна допомога населенню</t>
  </si>
  <si>
    <t>6040</t>
  </si>
  <si>
    <t>Міська програма "Підвищення продуктивності та стабільної роботи об"єктів водопостачання та водопровідних мереж"</t>
  </si>
  <si>
    <t>Міська програма "Лікувальна-діагностична та лабораторна медична допомога"</t>
  </si>
  <si>
    <t xml:space="preserve">Міська програма "Відзначення переможців міських конкурсів" </t>
  </si>
  <si>
    <t>1517361</t>
  </si>
  <si>
    <t>7361</t>
  </si>
  <si>
    <t>Співфінансування інвестиційних проектів, що реалізуються за рахунок коштів державного фонду регіонального розвитку</t>
  </si>
  <si>
    <t>Міська програма "Забезпечення виконання грошових зобов’язань, які виникли на підставі судових рішень про стягнення коштів міського бюджету, боржником по яких є відділ капітального будівництва Мелітопольської міської ради Запорізької області"</t>
  </si>
  <si>
    <t>6013</t>
  </si>
  <si>
    <t>0712010</t>
  </si>
  <si>
    <t>0712151</t>
  </si>
  <si>
    <t>2151</t>
  </si>
  <si>
    <t>Забезпечення діяльності інших закладів у сфері охорони здоров’я</t>
  </si>
  <si>
    <t>Міська програма "Багатопрофільна стаціонарна та амбулаторна медична допомога населенню"</t>
  </si>
  <si>
    <t>3719770</t>
  </si>
  <si>
    <t>9770</t>
  </si>
  <si>
    <t xml:space="preserve">Інші субвенції з місцевого бюджету </t>
  </si>
  <si>
    <t xml:space="preserve">Міська програма «Покращення якості обслуговування клієнтів» </t>
  </si>
  <si>
    <t xml:space="preserve">Міська програма "Реалізація інвестиційного проекту "Капітальний ремонт мереж вуличного освітлення в м. Мелітополі шляхом технічного переоснащення LED-світильниками" </t>
  </si>
  <si>
    <t>1516090</t>
  </si>
  <si>
    <t>1518350</t>
  </si>
  <si>
    <t>8350</t>
  </si>
  <si>
    <t>Здійснення природоохоронних заходів на об"єктах комунальної власності за рахунок субвенції з державного бюджету</t>
  </si>
  <si>
    <t>(грн)</t>
  </si>
  <si>
    <t>(код бюджету)</t>
  </si>
  <si>
    <t>Дата і номер документа, яким затверджено місцеву регіональну програму</t>
  </si>
  <si>
    <t xml:space="preserve">Міська програма "Шана" </t>
  </si>
  <si>
    <t xml:space="preserve">Міська програма "Підтримка проведення заходів національно-культурних товариств та релігійних громад міста Мелітополя" </t>
  </si>
  <si>
    <t>Міська програма «Розвиток велосипедної інфраструктури м. Мелітополя»</t>
  </si>
  <si>
    <t>Міська програма "Вибори"</t>
  </si>
  <si>
    <t>Міська програма "Муніципальний  маркетинг та розвиток
туризму"</t>
  </si>
  <si>
    <t xml:space="preserve">Міська програма "Реалізація заходів молодіжної політики та підтримка обдарованої молоді"          </t>
  </si>
  <si>
    <t xml:space="preserve">Міська програма «Поповнення статутного капіталу комунального підприємства "Міськсвітло" Мелітопольської міської ради Запорізької області» </t>
  </si>
  <si>
    <t xml:space="preserve">Міська програма "Реалізація бюджету участі у місті Мелітополі" </t>
  </si>
  <si>
    <t xml:space="preserve">Міська програма "Медична допомога окремим верствам населення м. Мелітополя" </t>
  </si>
  <si>
    <t xml:space="preserve">Міська програма "Фінансова підтримка громадської організації "Мелітопольське міське товариство інвалідів Запорізького обласного об'єднання Союзу організацій інвалідів України" </t>
  </si>
  <si>
    <t>Міська програма «Поповнення статутного капіталу комунального підприємства "Мелітополькомунтранс" Мелітопольської міської ради Запорізької області”</t>
  </si>
  <si>
    <t>Утримання та навчально-тренувальна робота комунальних дитячо-юнацьких спортивних шкіл</t>
  </si>
  <si>
    <t>1515031</t>
  </si>
  <si>
    <t>5031</t>
  </si>
  <si>
    <t xml:space="preserve">Міська програма «Підтримка, розвиток та співфінансування комунального некомерційного підприємства «Медичний центр комплексної реабілітації»  Мелітопольської міської ради Запорізької області» </t>
  </si>
  <si>
    <t xml:space="preserve">Міська програма «Запобігання та ліквідація надзвичайних ситуацій техногенного та природного характеру» </t>
  </si>
  <si>
    <t>0717366</t>
  </si>
  <si>
    <t>Міська програма "Фінансова підтримка комунального некомерційного підприємства «Запорізький регіональний фтизіопульмонологічний клінічний лікувально-діагностичний центр» Запорізької обласної ради"</t>
  </si>
  <si>
    <t>1115041</t>
  </si>
  <si>
    <t>5041</t>
  </si>
  <si>
    <t>Утримання та фінансова підтримка спортивних споруд</t>
  </si>
  <si>
    <t xml:space="preserve">Міська програма «Надання шефської допомоги військовим частинам Збройних Сил України, Національної гвардії України та Державної прикордонної служби України» </t>
  </si>
  <si>
    <t>08568000000</t>
  </si>
  <si>
    <t>Начальник фінансового управління Мелітопольської міської ради</t>
  </si>
  <si>
    <t>Яна ЧАБАН</t>
  </si>
  <si>
    <t xml:space="preserve"> Міська програма "Фінансова підтримка КП "Телерадіокомпанія "Мелітополь" Мелітопольської міської ради Запорізької області" </t>
  </si>
  <si>
    <t xml:space="preserve">Міська програма "Надання фінансової підтримки громадським організаціям, які є переможцями конкурсу проєктів" </t>
  </si>
  <si>
    <t xml:space="preserve">Міська програма "Експлуатаційне  утримання вулично-дорожньої мережі та санітарне очищення міста" </t>
  </si>
  <si>
    <t>Мелітопольський міський голова</t>
  </si>
  <si>
    <t>Іван ФЕДОРОВ</t>
  </si>
  <si>
    <t>Міська програма «Підтримка, розвиток та спів фінансування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t>
  </si>
  <si>
    <t>Міська программа «Підтримка, розвиток та спів фінансування комунального некомерційного підприємства «Мелітопольська центральна районна лікарня» Мелітопольської міської ради Запорізької області»</t>
  </si>
  <si>
    <t>Міська програма "Підтримка, розвиток та спів фінансування комунального некомерційного підприємства «Мелітопольський міський пологовий будинок» Мелітопольської міської ради Запорізької області"</t>
  </si>
  <si>
    <t>Міська програма "Проведення лабораторної діагностики короновірусної хвороби (COVID-19) певним категоріям населення м. Мелітополя"</t>
  </si>
  <si>
    <t xml:space="preserve">Міська  програма "Реалізація заходів соціальної сімейної політики"   </t>
  </si>
  <si>
    <t xml:space="preserve">Міська програма "Надання соціальних послуг шляхом соціального замовлення"  </t>
  </si>
  <si>
    <t xml:space="preserve">Міська програма "Фінансова підтримка закладів охорони здоров’я, що надають первинну медичну допомогу" </t>
  </si>
  <si>
    <t>Управління культури та молоді Мелітопольської міської ради Запорізької області</t>
  </si>
  <si>
    <t>Управління фізичної культури та спорту Мелітопольської міської ради Запорізької області</t>
  </si>
  <si>
    <t>Міська програма "Сприяння розвитку підприємництва в місті  Мелітополі Запорізької області на 2021 - 2025 роки"</t>
  </si>
  <si>
    <t xml:space="preserve">Міська програма "Відшкодування відсотків банкам по кредитах, отриманих ОСББ,ЖБК на впровадження заходів з енергозбереження у багатоквартирних будинках у м. Мелітополі на 2021-2026 роки"  </t>
  </si>
  <si>
    <t>17.12.2020 № 7/1</t>
  </si>
  <si>
    <t>1013133</t>
  </si>
  <si>
    <t>витрат місцевого бюджету на реалізацію місцевих/регіональних програм у 2022 році</t>
  </si>
  <si>
    <t>Міська програма "Покращення діагностики та профілактики злоякісних новоутворень жіночого та чоловічого населення  м. Мелітополя"</t>
  </si>
  <si>
    <t>0813241</t>
  </si>
  <si>
    <t>3241</t>
  </si>
  <si>
    <t>Забезпечення діяльності інших закладів у сфері соціального захисту і соціального забезпечення</t>
  </si>
  <si>
    <t xml:space="preserve">Міська програма «Підтримка, розвиток та співфінансування комунального некомерційного підприємства «Центр надання соціальних послуг та медичної реабілітації» Мелітопольської міської ради Запорізької області» </t>
  </si>
  <si>
    <t xml:space="preserve">Міська програма "Фінансова підтримка КП "Комунальна власність" Мелітопольської міської ради Запорізької області"  </t>
  </si>
  <si>
    <t>Департамент капітального будівництва та житлово-комунального господарства Мелітопольської міської ради Запорізької області</t>
  </si>
  <si>
    <t>1511021</t>
  </si>
  <si>
    <t>1021</t>
  </si>
  <si>
    <t xml:space="preserve">Надання загальної середньої освіти закладами загальної середньої освіти </t>
  </si>
  <si>
    <t>1511171</t>
  </si>
  <si>
    <t>1171</t>
  </si>
  <si>
    <t>Співфінансування заходів, що реалізуються за рахунок субвенції з державного бюджету місцевим бюджетам на реалізацію програми "Спроможна школа для кращих результатів"</t>
  </si>
  <si>
    <t>1511172</t>
  </si>
  <si>
    <t>1172</t>
  </si>
  <si>
    <t>Виконання заходів в рамках реалізації програми "Спроможна школа для кращих результатів" за рахунок субвенції з державного бюджету місцевим бюджетам</t>
  </si>
  <si>
    <t>1516013</t>
  </si>
  <si>
    <t xml:space="preserve">Забезпечення діяльності водопровідно-каналізаційного господарства
</t>
  </si>
  <si>
    <t>Міська програма "Підвищення продуктивності та стабільної роботи об"єктів водовідведення та каналізаційних мереж"</t>
  </si>
  <si>
    <t>1516015</t>
  </si>
  <si>
    <t xml:space="preserve">Міська програма "Капітальний ремонт ліфтів" </t>
  </si>
  <si>
    <t>1516017</t>
  </si>
  <si>
    <t>Міська програма "Заходи, спрямовані на регулювання чисельності безпритульних тварин у м. Мелітополі"</t>
  </si>
  <si>
    <t>1516040</t>
  </si>
  <si>
    <t>Заходи, пов'язані з поліпшенням питної води</t>
  </si>
  <si>
    <t>1517363</t>
  </si>
  <si>
    <t>7363</t>
  </si>
  <si>
    <t>Виконання інвестиційних проектів в рамках здійснення заходів щодо соціально-економічного розвитку окремих територій</t>
  </si>
  <si>
    <t>1517411</t>
  </si>
  <si>
    <t>7411</t>
  </si>
  <si>
    <t>0451</t>
  </si>
  <si>
    <t>Утримання та розвиток автотранспорту</t>
  </si>
  <si>
    <t>Міська програма "Заходи, спрямовані на організацію пасажирських перевезень муніципальним транспортом в                            м. Мелітополі"</t>
  </si>
  <si>
    <t>1517640</t>
  </si>
  <si>
    <t>1517670</t>
  </si>
  <si>
    <t xml:space="preserve">Міська програма «Поповнення статутного капіталу комунального підприємства "Мелітопольський міський парк культури і відпочинку ім. Горького" Мелітопольської міської ради Запорізької області» </t>
  </si>
  <si>
    <t xml:space="preserve">Міська програма "Діти Мелітопольщини"  </t>
  </si>
  <si>
    <t>Міська програма "Проведення нормативної грошової оцінки земель м. Мелітополя Запорізької області"</t>
  </si>
  <si>
    <t>29.06.2021 № 4/5</t>
  </si>
  <si>
    <t>0218410</t>
  </si>
  <si>
    <t>8410</t>
  </si>
  <si>
    <t>Фінансова підтримка засобів масової інформації</t>
  </si>
  <si>
    <t>0611142</t>
  </si>
  <si>
    <t>1142</t>
  </si>
  <si>
    <t>0217640</t>
  </si>
  <si>
    <t>17.12.2020 № 7/68</t>
  </si>
  <si>
    <t xml:space="preserve">Міська програма "Проведення урочистих та святкових заходів в галузі освіти" </t>
  </si>
  <si>
    <t>26.11.2021 № 6/1</t>
  </si>
  <si>
    <t>26.11.2021 № 6/2</t>
  </si>
  <si>
    <t>26.11.2021 № 6/3</t>
  </si>
  <si>
    <t>26.11.2021 № 6/4</t>
  </si>
  <si>
    <t>26.11.2021 № 6/5</t>
  </si>
  <si>
    <t>26.11.2021 № 6/7</t>
  </si>
  <si>
    <t>26.11.2021 № 6/8</t>
  </si>
  <si>
    <t>26.11.2021 № 6/9</t>
  </si>
  <si>
    <t>26.11.2021 № 6/10</t>
  </si>
  <si>
    <t>26.11.2021 № 6/11</t>
  </si>
  <si>
    <t>26.11.2021 № 6/12</t>
  </si>
  <si>
    <t>26.11.2021 № 6/13</t>
  </si>
  <si>
    <t>26.11.2021 № 6/14</t>
  </si>
  <si>
    <t>26.11.2021 № 6/15</t>
  </si>
  <si>
    <t>26.11.2021 № 6/16</t>
  </si>
  <si>
    <t>26.11.2021 № 6/17</t>
  </si>
  <si>
    <t>26.11.2021 № 6/18</t>
  </si>
  <si>
    <t>26.11.2021 № 6/19</t>
  </si>
  <si>
    <t>26.11.2021 № 6/20</t>
  </si>
  <si>
    <t>26.11.2021 № 6/21</t>
  </si>
  <si>
    <t>26.11.2021 № 6/22</t>
  </si>
  <si>
    <t>26.11.2021 № 6/23</t>
  </si>
  <si>
    <t>26.11.2021 № 6/24</t>
  </si>
  <si>
    <t>26.11.2021 № 6/25</t>
  </si>
  <si>
    <t>26.11.2021 № 6/26</t>
  </si>
  <si>
    <t>26.11.2021 № 6/27</t>
  </si>
  <si>
    <t>26.11.2021 № 6/28</t>
  </si>
  <si>
    <t>26.11.2021 № 6/29</t>
  </si>
  <si>
    <t>26.11.2021 № 6/30</t>
  </si>
  <si>
    <t>26.11.2021 № 6/31</t>
  </si>
  <si>
    <t>26.11.2021 № 6/32</t>
  </si>
  <si>
    <t>Міська програма "Придбання міського транспорту загального користування для організації пасажирських перевезень у місті Мелітополі"</t>
  </si>
  <si>
    <t>26.11.2021 № 6/33</t>
  </si>
  <si>
    <t>26.11.2021 № 6/34</t>
  </si>
  <si>
    <t xml:space="preserve">Міська програма "Сприяння органів місцевого самоврядування обороноздатності, територіальній обороні, мобілізаційній підготовці та патріотичному ставленню до державної символіки України у місті Мелітополі" </t>
  </si>
  <si>
    <t>26.11.2021 № 6/35</t>
  </si>
  <si>
    <t>26.11.2021 № 6/36</t>
  </si>
  <si>
    <t>26.11.2021 № 6/37</t>
  </si>
  <si>
    <t>1516011</t>
  </si>
  <si>
    <t>6011</t>
  </si>
  <si>
    <t>0913111</t>
  </si>
  <si>
    <t>3111</t>
  </si>
  <si>
    <t>Міська програма "Створення та підтримка функціонування дитячих будинків сімейного типу"</t>
  </si>
  <si>
    <t>26.11.2021 № 6/64</t>
  </si>
  <si>
    <t>26.11.2021 № 6/65</t>
  </si>
  <si>
    <t>26.11.2021 № 6/55</t>
  </si>
  <si>
    <t>26.11.2021 № 6/56</t>
  </si>
  <si>
    <t>26.11.2021 № 6/57</t>
  </si>
  <si>
    <t>26.11.2021 № 6/58</t>
  </si>
  <si>
    <t>26.11.2021 № 6/59</t>
  </si>
  <si>
    <t>26.11.2021 № 6/60</t>
  </si>
  <si>
    <t>26.11.2021 № 6/61</t>
  </si>
  <si>
    <t>26.11.2021 № 6/62</t>
  </si>
  <si>
    <t>Експлуатація та технічне обслуговування житлового фонду</t>
  </si>
  <si>
    <t>0610</t>
  </si>
  <si>
    <t xml:space="preserve">Міська програма "Капітальні вкладення"  </t>
  </si>
  <si>
    <t>26.11.2021 № 6/54</t>
  </si>
  <si>
    <t>26.11.2021 № 6/53</t>
  </si>
  <si>
    <t xml:space="preserve">Міська програма "Капітальний ремонт житлового фонду"    </t>
  </si>
  <si>
    <t>26.11.2021 № 6/38</t>
  </si>
  <si>
    <t>26.11.2021 № 6/39</t>
  </si>
  <si>
    <t>26.11.2021 № 6/40</t>
  </si>
  <si>
    <t>26.11.2021 № 6/41</t>
  </si>
  <si>
    <t>26.11.2021 № 6/42</t>
  </si>
  <si>
    <t>26.11.2021 № 6/43</t>
  </si>
  <si>
    <t>26.11.2021 № 6/44</t>
  </si>
  <si>
    <t>26.11.2021 № 6/45</t>
  </si>
  <si>
    <t>26.11.2021 № 6/47</t>
  </si>
  <si>
    <t>26.11.2021 № 6/48</t>
  </si>
  <si>
    <t xml:space="preserve">Міська програма "Реконструкція, капітальний та поточний ремонт  об"єктів вулично-дорожньої мережі міста"  </t>
  </si>
  <si>
    <t>26.11.2021 № 6/49</t>
  </si>
  <si>
    <t>26.11.2021 № 6/50</t>
  </si>
  <si>
    <t>26.11.2021 № 6/51</t>
  </si>
  <si>
    <t>26.11.2021 № 6/52</t>
  </si>
  <si>
    <t>20.08.2021 № 5/4</t>
  </si>
  <si>
    <t xml:space="preserve">Міська програма "Забезпечення виконання  грошових зобов’язань, які виникли на підставі судових рішень про стягнення коштів місцевого бюджету, боржником за якими є управління соціального захисту населення Мелітопольської міської ради Запорізької області"  </t>
  </si>
  <si>
    <t xml:space="preserve">Утримання закладів, що надають соціальні послуги дітям, які опинились у складних життєвих обставинах, підтримка функціонування дитячих будинків сімейного типу та прийомних сімей
</t>
  </si>
  <si>
    <t>Міська програма "Формування сприятливого середовища для якісного надання освітніх, культурно-дозвіллєвих та спортивних послуг мешканцям с. Садове Мелітопольського району"</t>
  </si>
  <si>
    <t>23.12.2021 №</t>
  </si>
  <si>
    <t>0217411</t>
  </si>
  <si>
    <t>Міська програма "Відшкодування частини суми кредитів, залучених об`єднаннями співвласників багатоквартирних будинків міста Мелітополя в кредитно-фінансових установах на реалізацію проєктів за Програмою підтримки енергомодернізації багатоквартирних будинків "Енергодім" державної установи "Фонд енергоефективності" на 2021 — 2029 роки"</t>
  </si>
  <si>
    <t xml:space="preserve">Міська програма «Фінансова підтримка комунальної установи «Водно-спортивний комплекс» </t>
  </si>
  <si>
    <t>0218230</t>
  </si>
  <si>
    <t>8230</t>
  </si>
  <si>
    <t>0380</t>
  </si>
  <si>
    <t>Інші заходи громадського порядку та безпеки</t>
  </si>
  <si>
    <t>Міська програма "Поліцейський офіцер громади"</t>
  </si>
  <si>
    <t>23.12.2021 № 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</si>
</sst>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0"/>
      <name val="Arial Cyr"/>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4"/>
      <name val="Times New Roman"/>
      <family val="1"/>
      <charset val="204"/>
    </font>
    <font>
      <i/>
      <sz val="14"/>
      <name val="Times New Roman"/>
      <family val="1"/>
      <charset val="204"/>
    </font>
    <font>
      <sz val="10"/>
      <name val="Arial Cyr"/>
      <family val="2"/>
      <charset val="204"/>
    </font>
    <font>
      <sz val="10"/>
      <name val="Times New Roman"/>
      <family val="1"/>
      <charset val="204"/>
    </font>
    <font>
      <b/>
      <sz val="14"/>
      <name val="Times New Roman"/>
      <family val="1"/>
      <charset val="204"/>
    </font>
    <font>
      <sz val="12"/>
      <name val="Times New Roman"/>
      <family val="1"/>
      <charset val="204"/>
    </font>
    <font>
      <b/>
      <i/>
      <sz val="14"/>
      <name val="Times New Roman"/>
      <family val="1"/>
      <charset val="204"/>
    </font>
    <font>
      <b/>
      <sz val="10"/>
      <name val="Times New Roman"/>
      <family val="1"/>
      <charset val="204"/>
    </font>
    <font>
      <sz val="14"/>
      <name val="Arial"/>
      <family val="2"/>
      <charset val="204"/>
    </font>
    <font>
      <b/>
      <u/>
      <sz val="14"/>
      <name val="Times New Roman"/>
      <family val="1"/>
      <charset val="204"/>
    </font>
    <font>
      <sz val="11"/>
      <name val="Times New Roman"/>
      <family val="1"/>
      <charset val="204"/>
    </font>
    <font>
      <sz val="14"/>
      <color rgb="FF333333"/>
      <name val="Times New Roman"/>
      <family val="1"/>
      <charset val="204"/>
    </font>
  </fonts>
  <fills count="15">
    <fill>
      <patternFill patternType="none"/>
    </fill>
    <fill>
      <patternFill patternType="gray125"/>
    </fill>
    <fill>
      <patternFill patternType="solid">
        <fgColor indexed="45"/>
        <bgColor indexed="29"/>
      </patternFill>
    </fill>
    <fill>
      <patternFill patternType="solid">
        <fgColor indexed="42"/>
        <bgColor indexed="27"/>
      </patternFill>
    </fill>
    <fill>
      <patternFill patternType="solid">
        <fgColor indexed="47"/>
        <bgColor indexed="22"/>
      </patternFill>
    </fill>
    <fill>
      <patternFill patternType="solid">
        <fgColor indexed="20"/>
        <bgColor indexed="36"/>
      </patternFill>
    </fill>
    <fill>
      <patternFill patternType="solid">
        <fgColor indexed="49"/>
        <bgColor indexed="40"/>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s>
  <borders count="27">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24">
    <xf numFmtId="0" fontId="0" fillId="0" borderId="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10" borderId="0" applyNumberFormat="0" applyBorder="0" applyAlignment="0" applyProtection="0"/>
    <xf numFmtId="0" fontId="2" fillId="4" borderId="1" applyNumberFormat="0" applyAlignment="0" applyProtection="0"/>
    <xf numFmtId="0" fontId="3" fillId="11" borderId="2" applyNumberFormat="0" applyAlignment="0" applyProtection="0"/>
    <xf numFmtId="0" fontId="4" fillId="11" borderId="1" applyNumberFormat="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8" fillId="0" borderId="6" applyNumberFormat="0" applyFill="0" applyAlignment="0" applyProtection="0"/>
    <xf numFmtId="0" fontId="9" fillId="12" borderId="7" applyNumberFormat="0" applyAlignment="0" applyProtection="0"/>
    <xf numFmtId="0" fontId="10" fillId="0" borderId="0" applyNumberFormat="0" applyFill="0" applyBorder="0" applyAlignment="0" applyProtection="0"/>
    <xf numFmtId="0" fontId="11" fillId="13" borderId="0" applyNumberFormat="0" applyBorder="0" applyAlignment="0" applyProtection="0"/>
    <xf numFmtId="0" fontId="12" fillId="2" borderId="0" applyNumberFormat="0" applyBorder="0" applyAlignment="0" applyProtection="0"/>
    <xf numFmtId="0" fontId="13" fillId="0" borderId="0" applyNumberFormat="0" applyFill="0" applyBorder="0" applyAlignment="0" applyProtection="0"/>
    <xf numFmtId="0" fontId="19" fillId="14" borderId="8" applyNumberFormat="0" applyAlignment="0" applyProtection="0"/>
    <xf numFmtId="0" fontId="14" fillId="0" borderId="9"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cellStyleXfs>
  <cellXfs count="204">
    <xf numFmtId="0" fontId="0" fillId="0" borderId="0" xfId="0"/>
    <xf numFmtId="0" fontId="17" fillId="0" borderId="10" xfId="0" applyFont="1" applyFill="1" applyBorder="1" applyAlignment="1">
      <alignment vertical="top" wrapText="1"/>
    </xf>
    <xf numFmtId="0" fontId="17" fillId="0" borderId="10" xfId="0" applyFont="1" applyFill="1" applyBorder="1" applyAlignment="1">
      <alignment horizontal="center" vertical="center"/>
    </xf>
    <xf numFmtId="0" fontId="17" fillId="0" borderId="10" xfId="0" applyFont="1" applyFill="1" applyBorder="1" applyAlignment="1">
      <alignment horizontal="center" vertical="center" wrapText="1"/>
    </xf>
    <xf numFmtId="49" fontId="17" fillId="0" borderId="10" xfId="0" applyNumberFormat="1" applyFont="1" applyFill="1" applyBorder="1" applyAlignment="1" applyProtection="1">
      <alignment horizontal="center" vertical="center" wrapText="1"/>
      <protection locked="0"/>
    </xf>
    <xf numFmtId="0" fontId="21" fillId="0" borderId="10" xfId="0" applyFont="1" applyFill="1" applyBorder="1" applyAlignment="1">
      <alignment horizontal="center" vertical="center"/>
    </xf>
    <xf numFmtId="49" fontId="18" fillId="0" borderId="10" xfId="0" applyNumberFormat="1" applyFont="1" applyFill="1" applyBorder="1" applyAlignment="1" applyProtection="1">
      <alignment horizontal="center" vertical="center" wrapText="1"/>
      <protection locked="0"/>
    </xf>
    <xf numFmtId="0" fontId="18" fillId="0" borderId="10" xfId="0" applyFont="1" applyFill="1" applyBorder="1" applyAlignment="1">
      <alignment horizontal="center" vertical="center"/>
    </xf>
    <xf numFmtId="0" fontId="18" fillId="0" borderId="10" xfId="0" applyFont="1" applyFill="1" applyBorder="1" applyAlignment="1" applyProtection="1">
      <alignment horizontal="left" vertical="top" wrapText="1"/>
      <protection locked="0"/>
    </xf>
    <xf numFmtId="0" fontId="18" fillId="0" borderId="10" xfId="0" applyFont="1" applyFill="1" applyBorder="1" applyAlignment="1" applyProtection="1">
      <alignment vertical="top" wrapText="1"/>
      <protection locked="0"/>
    </xf>
    <xf numFmtId="0" fontId="18" fillId="0" borderId="10" xfId="0" applyFont="1" applyFill="1" applyBorder="1" applyAlignment="1">
      <alignment horizontal="left" vertical="top" wrapText="1"/>
    </xf>
    <xf numFmtId="0" fontId="17" fillId="0" borderId="10" xfId="0" applyFont="1" applyFill="1" applyBorder="1" applyAlignment="1">
      <alignment vertical="center" wrapText="1"/>
    </xf>
    <xf numFmtId="0" fontId="18" fillId="0" borderId="10" xfId="0" applyFont="1" applyFill="1" applyBorder="1" applyAlignment="1">
      <alignment vertical="center" wrapText="1"/>
    </xf>
    <xf numFmtId="0" fontId="18" fillId="0" borderId="10" xfId="0" applyFont="1" applyFill="1" applyBorder="1" applyAlignment="1">
      <alignment vertical="top" wrapText="1"/>
    </xf>
    <xf numFmtId="0" fontId="17" fillId="0" borderId="10" xfId="0" applyFont="1" applyFill="1" applyBorder="1" applyAlignment="1">
      <alignment wrapText="1"/>
    </xf>
    <xf numFmtId="49" fontId="17" fillId="0" borderId="10" xfId="0" applyNumberFormat="1" applyFont="1" applyFill="1" applyBorder="1" applyAlignment="1" applyProtection="1">
      <alignment horizontal="center" vertical="center"/>
      <protection locked="0"/>
    </xf>
    <xf numFmtId="0" fontId="17" fillId="0" borderId="10" xfId="0" applyFont="1" applyFill="1" applyBorder="1" applyAlignment="1">
      <alignment horizontal="left" vertical="center" wrapText="1"/>
    </xf>
    <xf numFmtId="0" fontId="18" fillId="0" borderId="10" xfId="0" applyFont="1" applyFill="1" applyBorder="1" applyAlignment="1">
      <alignment horizontal="left" wrapText="1"/>
    </xf>
    <xf numFmtId="49" fontId="20" fillId="0" borderId="0" xfId="0" applyNumberFormat="1" applyFont="1" applyFill="1" applyAlignment="1">
      <alignment horizontal="right"/>
    </xf>
    <xf numFmtId="49" fontId="17" fillId="0" borderId="11" xfId="0" applyNumberFormat="1" applyFont="1" applyFill="1" applyBorder="1" applyAlignment="1">
      <alignment horizontal="right" vertical="center"/>
    </xf>
    <xf numFmtId="49" fontId="17" fillId="0" borderId="0" xfId="0" applyNumberFormat="1" applyFont="1" applyFill="1" applyAlignment="1">
      <alignment horizontal="right"/>
    </xf>
    <xf numFmtId="49" fontId="18" fillId="0" borderId="11" xfId="0" applyNumberFormat="1" applyFont="1" applyFill="1" applyBorder="1" applyAlignment="1">
      <alignment horizontal="right" vertical="center"/>
    </xf>
    <xf numFmtId="0" fontId="18" fillId="0" borderId="10" xfId="0" applyFont="1" applyFill="1" applyBorder="1" applyAlignment="1">
      <alignment horizontal="left" vertical="center" wrapText="1"/>
    </xf>
    <xf numFmtId="0" fontId="18" fillId="0" borderId="10" xfId="0" applyFont="1" applyFill="1" applyBorder="1" applyAlignment="1">
      <alignment horizontal="center" vertical="center" wrapText="1"/>
    </xf>
    <xf numFmtId="49" fontId="21" fillId="0" borderId="10" xfId="0" applyNumberFormat="1" applyFont="1" applyFill="1" applyBorder="1" applyAlignment="1" applyProtection="1">
      <alignment horizontal="center" vertical="top" wrapText="1"/>
      <protection locked="0"/>
    </xf>
    <xf numFmtId="0" fontId="21" fillId="0" borderId="10" xfId="0" applyFont="1" applyFill="1" applyBorder="1" applyAlignment="1" applyProtection="1">
      <alignment vertical="top" wrapText="1"/>
      <protection locked="0"/>
    </xf>
    <xf numFmtId="1" fontId="21" fillId="0" borderId="10" xfId="0" applyNumberFormat="1" applyFont="1" applyFill="1" applyBorder="1" applyAlignment="1">
      <alignment horizontal="center" vertical="center" wrapText="1"/>
    </xf>
    <xf numFmtId="0" fontId="18" fillId="0" borderId="10" xfId="0" applyFont="1" applyFill="1" applyBorder="1" applyAlignment="1">
      <alignment wrapText="1"/>
    </xf>
    <xf numFmtId="0" fontId="18" fillId="0" borderId="10" xfId="0" applyFont="1" applyFill="1" applyBorder="1" applyAlignment="1" applyProtection="1">
      <alignment horizontal="center" vertical="center" wrapText="1"/>
      <protection locked="0"/>
    </xf>
    <xf numFmtId="0" fontId="17" fillId="0" borderId="10" xfId="0" applyFont="1" applyFill="1" applyBorder="1"/>
    <xf numFmtId="0" fontId="17" fillId="0" borderId="10" xfId="0" applyFont="1" applyFill="1" applyBorder="1" applyAlignment="1">
      <alignment horizontal="left" wrapText="1"/>
    </xf>
    <xf numFmtId="0" fontId="17" fillId="0" borderId="10" xfId="0" applyFont="1" applyFill="1" applyBorder="1" applyAlignment="1" applyProtection="1">
      <alignment vertical="top" wrapText="1"/>
      <protection locked="0"/>
    </xf>
    <xf numFmtId="49" fontId="21" fillId="0" borderId="10" xfId="0" applyNumberFormat="1" applyFont="1" applyFill="1" applyBorder="1" applyAlignment="1" applyProtection="1">
      <alignment horizontal="center" vertical="center" wrapText="1"/>
      <protection locked="0"/>
    </xf>
    <xf numFmtId="0" fontId="21" fillId="0" borderId="10" xfId="0" applyFont="1" applyFill="1" applyBorder="1" applyAlignment="1">
      <alignment horizontal="left" vertical="center" wrapText="1"/>
    </xf>
    <xf numFmtId="0" fontId="21" fillId="0" borderId="10" xfId="0" applyFont="1" applyFill="1" applyBorder="1" applyAlignment="1">
      <alignment horizontal="center" vertical="center" wrapText="1"/>
    </xf>
    <xf numFmtId="0" fontId="23" fillId="0" borderId="10" xfId="0" applyFont="1" applyFill="1" applyBorder="1" applyAlignment="1">
      <alignment horizontal="center" vertical="center" wrapText="1"/>
    </xf>
    <xf numFmtId="49" fontId="17" fillId="0" borderId="10" xfId="0" applyNumberFormat="1" applyFont="1" applyFill="1" applyBorder="1" applyAlignment="1" applyProtection="1">
      <alignment horizontal="left" vertical="center" wrapText="1"/>
      <protection locked="0"/>
    </xf>
    <xf numFmtId="49" fontId="18" fillId="0" borderId="10" xfId="0" applyNumberFormat="1" applyFont="1" applyFill="1" applyBorder="1" applyAlignment="1">
      <alignment horizontal="center" vertical="center" wrapText="1"/>
    </xf>
    <xf numFmtId="49" fontId="18" fillId="0" borderId="10" xfId="0" applyNumberFormat="1" applyFont="1" applyFill="1" applyBorder="1" applyAlignment="1">
      <alignment horizontal="center" vertical="center"/>
    </xf>
    <xf numFmtId="49" fontId="17" fillId="0" borderId="10" xfId="0" applyNumberFormat="1" applyFont="1" applyFill="1" applyBorder="1" applyAlignment="1" applyProtection="1">
      <alignment horizontal="center" vertical="top" wrapText="1"/>
      <protection locked="0"/>
    </xf>
    <xf numFmtId="0" fontId="21" fillId="0" borderId="10" xfId="0" applyFont="1" applyFill="1" applyBorder="1" applyAlignment="1">
      <alignment vertical="center" wrapText="1"/>
    </xf>
    <xf numFmtId="49" fontId="21" fillId="0" borderId="10" xfId="0" applyNumberFormat="1" applyFont="1" applyFill="1" applyBorder="1" applyAlignment="1" applyProtection="1">
      <alignment horizontal="center" vertical="center"/>
      <protection locked="0"/>
    </xf>
    <xf numFmtId="49" fontId="18" fillId="0" borderId="10" xfId="0" applyNumberFormat="1" applyFont="1" applyFill="1" applyBorder="1" applyAlignment="1" applyProtection="1">
      <alignment horizontal="center" vertical="center"/>
      <protection locked="0"/>
    </xf>
    <xf numFmtId="49" fontId="21" fillId="0" borderId="11" xfId="0" applyNumberFormat="1" applyFont="1" applyFill="1" applyBorder="1" applyAlignment="1">
      <alignment horizontal="right"/>
    </xf>
    <xf numFmtId="0" fontId="17" fillId="0" borderId="12"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8" fillId="0" borderId="12" xfId="0" applyFont="1" applyFill="1" applyBorder="1" applyAlignment="1">
      <alignment horizontal="center" vertical="center"/>
    </xf>
    <xf numFmtId="0" fontId="17"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49" fontId="21" fillId="0" borderId="11" xfId="0" applyNumberFormat="1" applyFont="1" applyFill="1" applyBorder="1" applyAlignment="1">
      <alignment horizontal="right" vertical="center"/>
    </xf>
    <xf numFmtId="0" fontId="21" fillId="0" borderId="12" xfId="0" applyFont="1" applyFill="1" applyBorder="1" applyAlignment="1">
      <alignment horizontal="center" vertical="center"/>
    </xf>
    <xf numFmtId="0" fontId="17" fillId="0" borderId="12" xfId="0" applyFont="1" applyFill="1" applyBorder="1"/>
    <xf numFmtId="49" fontId="17" fillId="0" borderId="13" xfId="0" applyNumberFormat="1" applyFont="1" applyFill="1" applyBorder="1" applyAlignment="1">
      <alignment horizontal="right"/>
    </xf>
    <xf numFmtId="0" fontId="21" fillId="0" borderId="14" xfId="0" applyFont="1" applyFill="1" applyBorder="1" applyAlignment="1" applyProtection="1">
      <alignment horizontal="center" vertical="top"/>
      <protection locked="0"/>
    </xf>
    <xf numFmtId="0" fontId="21" fillId="0" borderId="14" xfId="0" applyFont="1" applyFill="1" applyBorder="1" applyAlignment="1" applyProtection="1">
      <alignment vertical="top" wrapText="1"/>
      <protection locked="0"/>
    </xf>
    <xf numFmtId="1" fontId="21" fillId="0" borderId="14" xfId="0" applyNumberFormat="1" applyFont="1" applyFill="1" applyBorder="1" applyAlignment="1">
      <alignment horizontal="center" vertical="center"/>
    </xf>
    <xf numFmtId="1" fontId="21" fillId="0" borderId="15" xfId="0" applyNumberFormat="1" applyFont="1" applyFill="1" applyBorder="1" applyAlignment="1">
      <alignment horizontal="center" vertical="center"/>
    </xf>
    <xf numFmtId="49" fontId="17" fillId="0" borderId="11" xfId="0" applyNumberFormat="1" applyFont="1" applyFill="1" applyBorder="1" applyAlignment="1">
      <alignment horizontal="right"/>
    </xf>
    <xf numFmtId="49" fontId="18" fillId="0" borderId="11" xfId="0" applyNumberFormat="1" applyFont="1" applyFill="1" applyBorder="1" applyAlignment="1">
      <alignment horizontal="right"/>
    </xf>
    <xf numFmtId="1" fontId="21" fillId="0" borderId="10" xfId="0" applyNumberFormat="1" applyFont="1" applyFill="1" applyBorder="1" applyAlignment="1" applyProtection="1">
      <alignment horizontal="center" vertical="center" wrapText="1"/>
      <protection locked="0"/>
    </xf>
    <xf numFmtId="1" fontId="17" fillId="0" borderId="10" xfId="0" applyNumberFormat="1" applyFont="1" applyFill="1" applyBorder="1" applyAlignment="1" applyProtection="1">
      <alignment horizontal="center" vertical="center" wrapText="1"/>
      <protection locked="0"/>
    </xf>
    <xf numFmtId="1" fontId="18" fillId="0" borderId="10" xfId="0" applyNumberFormat="1" applyFont="1" applyFill="1" applyBorder="1" applyAlignment="1" applyProtection="1">
      <alignment horizontal="center" vertical="center" wrapText="1"/>
      <protection locked="0"/>
    </xf>
    <xf numFmtId="0" fontId="18" fillId="0" borderId="10" xfId="0" applyFont="1" applyFill="1" applyBorder="1" applyAlignment="1">
      <alignment horizontal="center" vertical="top" wrapText="1"/>
    </xf>
    <xf numFmtId="0" fontId="18" fillId="0" borderId="10" xfId="0" applyFont="1" applyFill="1" applyBorder="1" applyAlignment="1" applyProtection="1">
      <alignment horizontal="center" vertical="top" wrapText="1"/>
      <protection locked="0"/>
    </xf>
    <xf numFmtId="0" fontId="23" fillId="0" borderId="10" xfId="0" applyFont="1" applyFill="1" applyBorder="1" applyAlignment="1" applyProtection="1">
      <alignment horizontal="center" vertical="top" wrapText="1"/>
      <protection locked="0"/>
    </xf>
    <xf numFmtId="0" fontId="23" fillId="0" borderId="10" xfId="0" applyFont="1" applyFill="1" applyBorder="1" applyAlignment="1">
      <alignment horizontal="center"/>
    </xf>
    <xf numFmtId="0" fontId="17" fillId="0" borderId="10" xfId="0" applyFont="1" applyFill="1" applyBorder="1" applyAlignment="1">
      <alignment horizontal="center"/>
    </xf>
    <xf numFmtId="0" fontId="23" fillId="0" borderId="10" xfId="0" applyFont="1" applyFill="1" applyBorder="1" applyAlignment="1" applyProtection="1">
      <alignment horizontal="center" vertical="center" wrapText="1"/>
      <protection locked="0"/>
    </xf>
    <xf numFmtId="0" fontId="17" fillId="0" borderId="10" xfId="0" applyFont="1" applyFill="1" applyBorder="1" applyAlignment="1">
      <alignment horizontal="center" vertical="top" wrapText="1"/>
    </xf>
    <xf numFmtId="0" fontId="18" fillId="0" borderId="10" xfId="0" applyFont="1" applyFill="1" applyBorder="1" applyAlignment="1">
      <alignment horizontal="center" wrapText="1"/>
    </xf>
    <xf numFmtId="0" fontId="17" fillId="0" borderId="14" xfId="0" applyFont="1" applyFill="1" applyBorder="1" applyAlignment="1">
      <alignment horizontal="center"/>
    </xf>
    <xf numFmtId="49" fontId="18" fillId="0" borderId="16" xfId="0" applyNumberFormat="1" applyFont="1" applyFill="1" applyBorder="1" applyAlignment="1">
      <alignment horizontal="right" vertical="center"/>
    </xf>
    <xf numFmtId="49" fontId="18" fillId="0" borderId="17" xfId="0" applyNumberFormat="1" applyFont="1" applyFill="1" applyBorder="1" applyAlignment="1" applyProtection="1">
      <alignment horizontal="center" vertical="center"/>
      <protection locked="0"/>
    </xf>
    <xf numFmtId="0" fontId="18" fillId="0" borderId="17" xfId="0" applyFont="1" applyFill="1" applyBorder="1" applyAlignment="1">
      <alignment vertical="center" wrapText="1"/>
    </xf>
    <xf numFmtId="1" fontId="17" fillId="0" borderId="17" xfId="0" applyNumberFormat="1" applyFont="1" applyFill="1" applyBorder="1" applyAlignment="1" applyProtection="1">
      <alignment horizontal="center" vertical="center" wrapText="1"/>
      <protection locked="0"/>
    </xf>
    <xf numFmtId="0" fontId="18" fillId="0" borderId="17" xfId="0" applyFont="1" applyFill="1" applyBorder="1" applyAlignment="1">
      <alignment horizontal="center" vertical="center" wrapText="1"/>
    </xf>
    <xf numFmtId="0" fontId="18" fillId="0" borderId="17" xfId="0" applyFont="1" applyFill="1" applyBorder="1" applyAlignment="1">
      <alignment horizontal="center" vertical="center"/>
    </xf>
    <xf numFmtId="0" fontId="18" fillId="0" borderId="18" xfId="0" applyFont="1" applyFill="1" applyBorder="1" applyAlignment="1">
      <alignment horizontal="center" vertical="center"/>
    </xf>
    <xf numFmtId="49" fontId="17" fillId="0" borderId="19" xfId="0" applyNumberFormat="1" applyFont="1" applyFill="1" applyBorder="1" applyAlignment="1">
      <alignment horizontal="right" vertical="center"/>
    </xf>
    <xf numFmtId="49" fontId="17" fillId="0" borderId="20" xfId="0" applyNumberFormat="1" applyFont="1" applyFill="1" applyBorder="1" applyAlignment="1" applyProtection="1">
      <alignment horizontal="center" vertical="center"/>
      <protection locked="0"/>
    </xf>
    <xf numFmtId="49" fontId="17" fillId="0" borderId="16" xfId="0" applyNumberFormat="1" applyFont="1" applyFill="1" applyBorder="1" applyAlignment="1">
      <alignment horizontal="right" vertical="center"/>
    </xf>
    <xf numFmtId="49" fontId="17" fillId="0" borderId="17" xfId="0" applyNumberFormat="1" applyFont="1" applyFill="1" applyBorder="1" applyAlignment="1" applyProtection="1">
      <alignment horizontal="center" vertical="center"/>
      <protection locked="0"/>
    </xf>
    <xf numFmtId="0" fontId="23" fillId="0" borderId="10" xfId="0" applyFont="1" applyFill="1" applyBorder="1" applyAlignment="1">
      <alignment horizontal="left" wrapText="1"/>
    </xf>
    <xf numFmtId="1" fontId="21" fillId="0" borderId="17" xfId="0" applyNumberFormat="1" applyFont="1" applyFill="1" applyBorder="1" applyAlignment="1" applyProtection="1">
      <alignment horizontal="center" vertical="center" wrapText="1"/>
      <protection locked="0"/>
    </xf>
    <xf numFmtId="0" fontId="21" fillId="0" borderId="17" xfId="0" applyFont="1" applyFill="1" applyBorder="1" applyAlignment="1">
      <alignment horizontal="center" vertical="center" wrapText="1"/>
    </xf>
    <xf numFmtId="0" fontId="18" fillId="0" borderId="17" xfId="0" applyFont="1" applyFill="1" applyBorder="1" applyAlignment="1">
      <alignment horizontal="center" wrapText="1"/>
    </xf>
    <xf numFmtId="0" fontId="18" fillId="0" borderId="10" xfId="0" applyFont="1" applyFill="1" applyBorder="1" applyAlignment="1" applyProtection="1">
      <alignment vertical="center" wrapText="1"/>
      <protection locked="0"/>
    </xf>
    <xf numFmtId="0" fontId="18" fillId="0" borderId="20" xfId="0" applyFont="1" applyFill="1" applyBorder="1" applyAlignment="1">
      <alignment horizontal="left" wrapText="1"/>
    </xf>
    <xf numFmtId="0" fontId="18" fillId="0" borderId="17" xfId="0" applyFont="1" applyFill="1" applyBorder="1" applyAlignment="1">
      <alignment horizontal="left" wrapText="1"/>
    </xf>
    <xf numFmtId="14" fontId="18" fillId="0" borderId="10" xfId="0" applyNumberFormat="1" applyFont="1" applyFill="1" applyBorder="1" applyAlignment="1" applyProtection="1">
      <alignment horizontal="center" vertical="center" wrapText="1"/>
      <protection locked="0"/>
    </xf>
    <xf numFmtId="0" fontId="23" fillId="0" borderId="10" xfId="0" applyFont="1" applyFill="1" applyBorder="1" applyAlignment="1" applyProtection="1">
      <alignment vertical="top" wrapText="1"/>
      <protection locked="0"/>
    </xf>
    <xf numFmtId="0" fontId="23" fillId="0" borderId="10" xfId="0" applyFont="1" applyFill="1" applyBorder="1"/>
    <xf numFmtId="0" fontId="23" fillId="0" borderId="10" xfId="0" applyFont="1" applyFill="1" applyBorder="1" applyAlignment="1" applyProtection="1">
      <alignment vertical="center" wrapText="1"/>
      <protection locked="0"/>
    </xf>
    <xf numFmtId="0" fontId="17" fillId="0" borderId="14" xfId="0" applyFont="1" applyFill="1" applyBorder="1"/>
    <xf numFmtId="0" fontId="17" fillId="0" borderId="17" xfId="0" applyFont="1" applyFill="1" applyBorder="1" applyAlignment="1">
      <alignment horizontal="center" vertical="center" wrapText="1"/>
    </xf>
    <xf numFmtId="49" fontId="21" fillId="0" borderId="0" xfId="0" applyNumberFormat="1" applyFont="1" applyFill="1" applyAlignment="1">
      <alignment horizontal="center"/>
    </xf>
    <xf numFmtId="49" fontId="26" fillId="0" borderId="0" xfId="0" applyNumberFormat="1" applyFont="1" applyFill="1" applyAlignment="1">
      <alignment horizontal="center"/>
    </xf>
    <xf numFmtId="49" fontId="17" fillId="0" borderId="0" xfId="0" applyNumberFormat="1" applyFont="1" applyFill="1" applyAlignment="1">
      <alignment horizontal="left"/>
    </xf>
    <xf numFmtId="49" fontId="22" fillId="0" borderId="11" xfId="0" applyNumberFormat="1" applyFont="1" applyFill="1" applyBorder="1" applyAlignment="1">
      <alignment horizontal="center" wrapText="1"/>
    </xf>
    <xf numFmtId="0" fontId="22" fillId="0" borderId="10" xfId="0" applyFont="1" applyFill="1" applyBorder="1" applyAlignment="1">
      <alignment horizontal="center" wrapText="1"/>
    </xf>
    <xf numFmtId="0" fontId="22" fillId="0" borderId="10" xfId="0" applyNumberFormat="1" applyFont="1" applyFill="1" applyBorder="1" applyAlignment="1" applyProtection="1">
      <alignment horizontal="center" vertical="center" wrapText="1"/>
    </xf>
    <xf numFmtId="0" fontId="20" fillId="0" borderId="0" xfId="0" applyFont="1" applyFill="1" applyAlignment="1">
      <alignment horizontal="center"/>
    </xf>
    <xf numFmtId="0" fontId="20" fillId="0" borderId="0" xfId="0" applyFont="1" applyFill="1" applyAlignment="1"/>
    <xf numFmtId="49" fontId="17" fillId="0" borderId="10" xfId="0" applyNumberFormat="1" applyFont="1" applyFill="1" applyBorder="1" applyAlignment="1">
      <alignment horizontal="center" vertical="center"/>
    </xf>
    <xf numFmtId="1" fontId="20" fillId="0" borderId="0" xfId="0" applyNumberFormat="1" applyFont="1" applyFill="1" applyAlignment="1">
      <alignment horizontal="center"/>
    </xf>
    <xf numFmtId="1" fontId="21" fillId="0" borderId="12" xfId="0" applyNumberFormat="1" applyFont="1" applyFill="1" applyBorder="1" applyAlignment="1">
      <alignment horizontal="center" vertical="center" wrapText="1"/>
    </xf>
    <xf numFmtId="0" fontId="21" fillId="0" borderId="18" xfId="0" applyFont="1" applyFill="1" applyBorder="1" applyAlignment="1">
      <alignment horizontal="center" vertical="center" wrapText="1"/>
    </xf>
    <xf numFmtId="0" fontId="18" fillId="0" borderId="10" xfId="0" applyFont="1" applyFill="1" applyBorder="1" applyAlignment="1" applyProtection="1">
      <alignment horizontal="left" vertical="center" wrapText="1"/>
      <protection locked="0"/>
    </xf>
    <xf numFmtId="0" fontId="18" fillId="0" borderId="20" xfId="0" applyFont="1" applyFill="1" applyBorder="1" applyAlignment="1" applyProtection="1">
      <alignment horizontal="center" vertical="center" wrapText="1"/>
      <protection locked="0"/>
    </xf>
    <xf numFmtId="0" fontId="20" fillId="0" borderId="0" xfId="0" applyFont="1" applyFill="1"/>
    <xf numFmtId="0" fontId="22" fillId="0" borderId="0" xfId="0" applyFont="1" applyFill="1"/>
    <xf numFmtId="0" fontId="17" fillId="0" borderId="0" xfId="0" applyFont="1" applyFill="1"/>
    <xf numFmtId="0" fontId="17" fillId="0" borderId="0" xfId="0" applyFont="1" applyFill="1" applyAlignment="1">
      <alignment horizontal="center"/>
    </xf>
    <xf numFmtId="0" fontId="17" fillId="0" borderId="0" xfId="0" applyFont="1" applyFill="1" applyAlignment="1">
      <alignment horizontal="right"/>
    </xf>
    <xf numFmtId="0" fontId="27" fillId="0" borderId="20" xfId="0" applyFont="1" applyFill="1" applyBorder="1" applyAlignment="1">
      <alignment horizontal="center" vertical="center" wrapText="1"/>
    </xf>
    <xf numFmtId="0" fontId="27" fillId="0" borderId="21"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7" fillId="0" borderId="10" xfId="0" applyFont="1" applyFill="1" applyBorder="1" applyAlignment="1">
      <alignment horizontal="center" vertical="center" wrapText="1"/>
    </xf>
    <xf numFmtId="0" fontId="27" fillId="0" borderId="12" xfId="0" applyFont="1" applyFill="1" applyBorder="1" applyAlignment="1">
      <alignment horizontal="center" vertical="center" wrapText="1"/>
    </xf>
    <xf numFmtId="0" fontId="18" fillId="0" borderId="10" xfId="0" applyFont="1" applyFill="1" applyBorder="1"/>
    <xf numFmtId="0" fontId="17" fillId="0" borderId="10" xfId="0" applyFont="1" applyFill="1" applyBorder="1" applyAlignment="1" applyProtection="1">
      <alignment vertical="center" wrapText="1"/>
      <protection locked="0"/>
    </xf>
    <xf numFmtId="0" fontId="17" fillId="0" borderId="10" xfId="0" applyFont="1" applyFill="1" applyBorder="1" applyAlignment="1">
      <alignment horizontal="left" vertical="top" wrapText="1"/>
    </xf>
    <xf numFmtId="0" fontId="17" fillId="0" borderId="10" xfId="0" applyFont="1" applyFill="1" applyBorder="1" applyAlignment="1">
      <alignment horizontal="justify" wrapText="1"/>
    </xf>
    <xf numFmtId="0" fontId="17" fillId="0" borderId="20" xfId="0" applyFont="1" applyFill="1" applyBorder="1" applyAlignment="1">
      <alignment vertical="center" wrapText="1"/>
    </xf>
    <xf numFmtId="0" fontId="17" fillId="0" borderId="22" xfId="0" applyFont="1" applyFill="1" applyBorder="1" applyAlignment="1">
      <alignment vertical="center" wrapText="1"/>
    </xf>
    <xf numFmtId="0" fontId="24" fillId="0" borderId="0" xfId="0" applyFont="1" applyFill="1"/>
    <xf numFmtId="1" fontId="20" fillId="0" borderId="0" xfId="0" applyNumberFormat="1" applyFont="1" applyFill="1"/>
    <xf numFmtId="0" fontId="25" fillId="0" borderId="0" xfId="0" applyFont="1" applyFill="1"/>
    <xf numFmtId="1" fontId="25" fillId="0" borderId="0" xfId="0" applyNumberFormat="1" applyFont="1" applyFill="1"/>
    <xf numFmtId="49" fontId="18" fillId="0" borderId="11" xfId="0" applyNumberFormat="1" applyFont="1" applyBorder="1" applyAlignment="1">
      <alignment horizontal="right" vertical="center"/>
    </xf>
    <xf numFmtId="49" fontId="18" fillId="0" borderId="10" xfId="0" applyNumberFormat="1" applyFont="1" applyBorder="1" applyAlignment="1" applyProtection="1">
      <alignment horizontal="center" vertical="center" wrapText="1"/>
      <protection locked="0"/>
    </xf>
    <xf numFmtId="0" fontId="18" fillId="0" borderId="10" xfId="0" applyFont="1" applyBorder="1" applyAlignment="1" applyProtection="1">
      <alignment vertical="top" wrapText="1"/>
      <protection locked="0"/>
    </xf>
    <xf numFmtId="49" fontId="18" fillId="0" borderId="10" xfId="0" applyNumberFormat="1" applyFont="1" applyBorder="1" applyAlignment="1" applyProtection="1">
      <alignment horizontal="center" vertical="center"/>
      <protection locked="0"/>
    </xf>
    <xf numFmtId="0" fontId="18" fillId="0" borderId="10" xfId="0" applyFont="1" applyBorder="1" applyAlignment="1">
      <alignment vertical="center" wrapText="1"/>
    </xf>
    <xf numFmtId="49" fontId="21" fillId="0" borderId="11" xfId="0" applyNumberFormat="1" applyFont="1" applyBorder="1" applyAlignment="1">
      <alignment horizontal="right" vertical="center"/>
    </xf>
    <xf numFmtId="49" fontId="21" fillId="0" borderId="10" xfId="0" applyNumberFormat="1" applyFont="1" applyBorder="1" applyAlignment="1" applyProtection="1">
      <alignment horizontal="center" vertical="center"/>
      <protection locked="0"/>
    </xf>
    <xf numFmtId="0" fontId="21" fillId="0" borderId="10" xfId="0" applyFont="1" applyBorder="1" applyAlignment="1" applyProtection="1">
      <alignment vertical="top" wrapText="1"/>
      <protection locked="0"/>
    </xf>
    <xf numFmtId="0" fontId="18" fillId="0" borderId="10" xfId="0" applyFont="1" applyBorder="1" applyAlignment="1" applyProtection="1">
      <alignment horizontal="left" vertical="top" wrapText="1"/>
      <protection locked="0"/>
    </xf>
    <xf numFmtId="0" fontId="18" fillId="0" borderId="10" xfId="0" applyFont="1" applyBorder="1" applyAlignment="1" applyProtection="1">
      <alignment horizontal="center" vertical="top" wrapText="1"/>
      <protection locked="0"/>
    </xf>
    <xf numFmtId="1" fontId="21" fillId="0" borderId="10" xfId="0" applyNumberFormat="1" applyFont="1" applyBorder="1" applyAlignment="1" applyProtection="1">
      <alignment horizontal="center" vertical="center" wrapText="1"/>
      <protection locked="0"/>
    </xf>
    <xf numFmtId="1" fontId="20" fillId="0" borderId="0" xfId="0" applyNumberFormat="1" applyFont="1" applyAlignment="1">
      <alignment horizontal="center"/>
    </xf>
    <xf numFmtId="0" fontId="20" fillId="0" borderId="0" xfId="0" applyFont="1" applyAlignment="1">
      <alignment horizontal="center"/>
    </xf>
    <xf numFmtId="0" fontId="20" fillId="0" borderId="0" xfId="0" applyFont="1"/>
    <xf numFmtId="49" fontId="17" fillId="0" borderId="11" xfId="0" applyNumberFormat="1" applyFont="1" applyBorder="1" applyAlignment="1">
      <alignment horizontal="right" vertical="center"/>
    </xf>
    <xf numFmtId="49" fontId="17" fillId="0" borderId="10" xfId="0" applyNumberFormat="1" applyFont="1" applyBorder="1" applyAlignment="1" applyProtection="1">
      <alignment horizontal="center" vertical="center"/>
      <protection locked="0"/>
    </xf>
    <xf numFmtId="0" fontId="17" fillId="0" borderId="10" xfId="0" applyFont="1" applyBorder="1" applyAlignment="1">
      <alignment vertical="top" wrapText="1"/>
    </xf>
    <xf numFmtId="0" fontId="18" fillId="0" borderId="10" xfId="0" applyFont="1" applyBorder="1" applyAlignment="1">
      <alignment horizontal="left" wrapText="1"/>
    </xf>
    <xf numFmtId="0" fontId="18" fillId="0" borderId="10" xfId="0" applyFont="1" applyBorder="1" applyAlignment="1" applyProtection="1">
      <alignment horizontal="center" vertical="center" wrapText="1"/>
      <protection locked="0"/>
    </xf>
    <xf numFmtId="1" fontId="17" fillId="0" borderId="10" xfId="0" applyNumberFormat="1" applyFont="1" applyBorder="1" applyAlignment="1" applyProtection="1">
      <alignment horizontal="center" vertical="center" wrapText="1"/>
      <protection locked="0"/>
    </xf>
    <xf numFmtId="0" fontId="17" fillId="0" borderId="10" xfId="0" applyFont="1" applyBorder="1" applyAlignment="1">
      <alignment horizontal="center" vertical="center"/>
    </xf>
    <xf numFmtId="0" fontId="17" fillId="0" borderId="12" xfId="0" applyFont="1" applyBorder="1" applyAlignment="1">
      <alignment horizontal="center" vertical="center"/>
    </xf>
    <xf numFmtId="49" fontId="17" fillId="0" borderId="10" xfId="0" applyNumberFormat="1" applyFont="1" applyBorder="1" applyAlignment="1">
      <alignment horizontal="center" vertical="center"/>
    </xf>
    <xf numFmtId="0" fontId="17" fillId="0" borderId="10" xfId="0" applyFont="1" applyBorder="1" applyAlignment="1">
      <alignment vertical="center" wrapText="1"/>
    </xf>
    <xf numFmtId="49" fontId="17" fillId="0" borderId="10" xfId="0" applyNumberFormat="1" applyFont="1" applyBorder="1" applyAlignment="1" applyProtection="1">
      <alignment horizontal="center" vertical="center" wrapText="1"/>
      <protection locked="0"/>
    </xf>
    <xf numFmtId="0" fontId="17" fillId="0" borderId="10" xfId="0" applyFont="1" applyBorder="1" applyAlignment="1" applyProtection="1">
      <alignment vertical="top" wrapText="1"/>
      <protection locked="0"/>
    </xf>
    <xf numFmtId="0" fontId="17" fillId="0" borderId="10" xfId="0" applyFont="1" applyBorder="1" applyAlignment="1" applyProtection="1">
      <alignment horizontal="left" vertical="top" wrapText="1"/>
      <protection locked="0"/>
    </xf>
    <xf numFmtId="0" fontId="18" fillId="0" borderId="10" xfId="0" applyFont="1" applyBorder="1" applyAlignment="1">
      <alignment horizontal="left" vertical="top" wrapText="1"/>
    </xf>
    <xf numFmtId="0" fontId="17" fillId="0" borderId="10" xfId="0" applyFont="1" applyBorder="1" applyAlignment="1">
      <alignment horizontal="center" vertical="center" wrapText="1"/>
    </xf>
    <xf numFmtId="0" fontId="17" fillId="0" borderId="12" xfId="0" applyFont="1" applyBorder="1" applyAlignment="1">
      <alignment horizontal="center" vertical="center" wrapText="1"/>
    </xf>
    <xf numFmtId="0" fontId="18" fillId="0" borderId="10" xfId="0" applyFont="1" applyBorder="1" applyAlignment="1" applyProtection="1">
      <alignment vertical="center" wrapText="1"/>
      <protection locked="0"/>
    </xf>
    <xf numFmtId="1" fontId="17" fillId="0" borderId="10" xfId="0" applyNumberFormat="1" applyFont="1" applyBorder="1" applyAlignment="1">
      <alignment horizontal="center" vertical="center" wrapText="1"/>
    </xf>
    <xf numFmtId="1" fontId="17" fillId="0" borderId="12" xfId="0" applyNumberFormat="1" applyFont="1" applyBorder="1" applyAlignment="1">
      <alignment horizontal="center" vertical="center" wrapText="1"/>
    </xf>
    <xf numFmtId="1" fontId="17" fillId="0" borderId="10" xfId="0" applyNumberFormat="1" applyFont="1" applyBorder="1" applyAlignment="1">
      <alignment horizontal="center" vertical="center"/>
    </xf>
    <xf numFmtId="1" fontId="17" fillId="0" borderId="12" xfId="0" applyNumberFormat="1" applyFont="1" applyBorder="1" applyAlignment="1">
      <alignment horizontal="center" vertical="center"/>
    </xf>
    <xf numFmtId="0" fontId="17" fillId="0" borderId="10" xfId="0" applyFont="1" applyBorder="1" applyAlignment="1">
      <alignment wrapText="1"/>
    </xf>
    <xf numFmtId="3" fontId="18" fillId="0" borderId="10" xfId="0" applyNumberFormat="1" applyFont="1" applyBorder="1" applyAlignment="1">
      <alignment horizontal="center" vertical="center"/>
    </xf>
    <xf numFmtId="0" fontId="18" fillId="0" borderId="10" xfId="0" applyFont="1" applyBorder="1" applyAlignment="1">
      <alignment horizontal="center" vertical="center"/>
    </xf>
    <xf numFmtId="3" fontId="17" fillId="0" borderId="10" xfId="0" applyNumberFormat="1" applyFont="1" applyBorder="1" applyAlignment="1">
      <alignment horizontal="center" vertical="center"/>
    </xf>
    <xf numFmtId="3" fontId="17" fillId="0" borderId="12" xfId="0" applyNumberFormat="1" applyFont="1" applyBorder="1" applyAlignment="1">
      <alignment horizontal="center" vertical="center"/>
    </xf>
    <xf numFmtId="49" fontId="18" fillId="0" borderId="10" xfId="0" applyNumberFormat="1" applyFont="1" applyBorder="1" applyAlignment="1">
      <alignment horizontal="center" vertical="center"/>
    </xf>
    <xf numFmtId="1" fontId="18" fillId="0" borderId="10" xfId="0" applyNumberFormat="1" applyFont="1" applyBorder="1" applyAlignment="1" applyProtection="1">
      <alignment horizontal="center" vertical="center" wrapText="1"/>
      <protection locked="0"/>
    </xf>
    <xf numFmtId="3" fontId="18" fillId="0" borderId="12" xfId="0" applyNumberFormat="1" applyFont="1" applyBorder="1" applyAlignment="1">
      <alignment horizontal="center" vertical="center"/>
    </xf>
    <xf numFmtId="49" fontId="17" fillId="0" borderId="10" xfId="0" applyNumberFormat="1" applyFont="1" applyBorder="1" applyAlignment="1" applyProtection="1">
      <alignment horizontal="center" vertical="top" wrapText="1"/>
      <protection locked="0"/>
    </xf>
    <xf numFmtId="0" fontId="17" fillId="0" borderId="10" xfId="0" applyFont="1" applyBorder="1"/>
    <xf numFmtId="0" fontId="18" fillId="0" borderId="10" xfId="0" applyFont="1" applyBorder="1" applyAlignment="1">
      <alignment horizontal="center" wrapText="1"/>
    </xf>
    <xf numFmtId="0" fontId="17" fillId="0" borderId="0" xfId="0" applyFont="1" applyBorder="1" applyAlignment="1">
      <alignment wrapText="1"/>
    </xf>
    <xf numFmtId="0" fontId="17" fillId="0" borderId="10" xfId="0" applyFont="1" applyBorder="1" applyAlignment="1" applyProtection="1">
      <alignment wrapText="1"/>
      <protection locked="0"/>
    </xf>
    <xf numFmtId="0" fontId="18" fillId="0" borderId="10" xfId="0" applyFont="1" applyBorder="1" applyAlignment="1">
      <alignment horizontal="left" vertical="center" wrapText="1"/>
    </xf>
    <xf numFmtId="0" fontId="28" fillId="0" borderId="0" xfId="0" applyFont="1"/>
    <xf numFmtId="0" fontId="17" fillId="0" borderId="0" xfId="0" applyFont="1" applyFill="1" applyBorder="1" applyAlignment="1">
      <alignment horizontal="left" wrapText="1"/>
    </xf>
    <xf numFmtId="0" fontId="18" fillId="0" borderId="17" xfId="0" applyFont="1" applyFill="1" applyBorder="1" applyAlignment="1">
      <alignment horizontal="left" vertical="center" wrapText="1"/>
    </xf>
    <xf numFmtId="0" fontId="18" fillId="0" borderId="22" xfId="0" applyFont="1" applyFill="1" applyBorder="1" applyAlignment="1">
      <alignment horizontal="left" vertical="center" wrapText="1"/>
    </xf>
    <xf numFmtId="0" fontId="18" fillId="0" borderId="20" xfId="0" applyFont="1" applyFill="1" applyBorder="1" applyAlignment="1">
      <alignment horizontal="left" vertical="center" wrapText="1"/>
    </xf>
    <xf numFmtId="0" fontId="18" fillId="0" borderId="17" xfId="0" applyFont="1" applyFill="1" applyBorder="1" applyAlignment="1" applyProtection="1">
      <alignment horizontal="center" vertical="center" wrapText="1"/>
      <protection locked="0"/>
    </xf>
    <xf numFmtId="0" fontId="18" fillId="0" borderId="22" xfId="0" applyFont="1" applyFill="1" applyBorder="1" applyAlignment="1" applyProtection="1">
      <alignment horizontal="center" vertical="center" wrapText="1"/>
      <protection locked="0"/>
    </xf>
    <xf numFmtId="0" fontId="18" fillId="0" borderId="20" xfId="0" applyFont="1" applyFill="1" applyBorder="1" applyAlignment="1" applyProtection="1">
      <alignment horizontal="center" vertical="center" wrapText="1"/>
      <protection locked="0"/>
    </xf>
    <xf numFmtId="0" fontId="18" fillId="0" borderId="17" xfId="0" applyFont="1" applyFill="1" applyBorder="1" applyAlignment="1" applyProtection="1">
      <alignment horizontal="left" vertical="center" wrapText="1"/>
      <protection locked="0"/>
    </xf>
    <xf numFmtId="0" fontId="18" fillId="0" borderId="22" xfId="0" applyFont="1" applyFill="1" applyBorder="1" applyAlignment="1" applyProtection="1">
      <alignment horizontal="left" vertical="center" wrapText="1"/>
      <protection locked="0"/>
    </xf>
    <xf numFmtId="0" fontId="18" fillId="0" borderId="20" xfId="0" applyFont="1" applyFill="1" applyBorder="1" applyAlignment="1" applyProtection="1">
      <alignment horizontal="left" vertical="center" wrapText="1"/>
      <protection locked="0"/>
    </xf>
    <xf numFmtId="0" fontId="22" fillId="0" borderId="24" xfId="0" applyFont="1" applyFill="1" applyBorder="1" applyAlignment="1">
      <alignment horizontal="center" vertical="center" wrapText="1"/>
    </xf>
    <xf numFmtId="0" fontId="22" fillId="0" borderId="20" xfId="0" applyFont="1" applyFill="1" applyBorder="1" applyAlignment="1">
      <alignment horizontal="center" vertical="center" wrapText="1"/>
    </xf>
    <xf numFmtId="0" fontId="18" fillId="0" borderId="10" xfId="0" applyFont="1" applyFill="1" applyBorder="1" applyAlignment="1" applyProtection="1">
      <alignment horizontal="left" vertical="top" wrapText="1"/>
      <protection locked="0"/>
    </xf>
    <xf numFmtId="0" fontId="18" fillId="0" borderId="10" xfId="0" applyFont="1" applyFill="1" applyBorder="1" applyAlignment="1" applyProtection="1">
      <alignment horizontal="center" vertical="center" wrapText="1"/>
      <protection locked="0"/>
    </xf>
    <xf numFmtId="0" fontId="18" fillId="0" borderId="10" xfId="0" applyFont="1" applyFill="1" applyBorder="1" applyAlignment="1" applyProtection="1">
      <alignment horizontal="left" vertical="center" wrapText="1"/>
      <protection locked="0"/>
    </xf>
    <xf numFmtId="0" fontId="22" fillId="0" borderId="0" xfId="0" applyFont="1" applyFill="1" applyAlignment="1">
      <alignment horizontal="left" wrapText="1"/>
    </xf>
    <xf numFmtId="49" fontId="21" fillId="0" borderId="0" xfId="0" applyNumberFormat="1" applyFont="1" applyFill="1" applyAlignment="1">
      <alignment horizontal="center"/>
    </xf>
    <xf numFmtId="49" fontId="22" fillId="0" borderId="23" xfId="0" applyNumberFormat="1" applyFont="1" applyFill="1" applyBorder="1" applyAlignment="1">
      <alignment horizontal="center" wrapText="1"/>
    </xf>
    <xf numFmtId="49" fontId="22" fillId="0" borderId="19" xfId="0" applyNumberFormat="1" applyFont="1" applyFill="1" applyBorder="1" applyAlignment="1">
      <alignment horizontal="center" wrapText="1"/>
    </xf>
    <xf numFmtId="0" fontId="22" fillId="0" borderId="24" xfId="0" applyFont="1" applyFill="1" applyBorder="1" applyAlignment="1">
      <alignment horizontal="center" wrapText="1"/>
    </xf>
    <xf numFmtId="0" fontId="22" fillId="0" borderId="20" xfId="0" applyFont="1" applyFill="1" applyBorder="1" applyAlignment="1">
      <alignment horizontal="center" wrapText="1"/>
    </xf>
    <xf numFmtId="0" fontId="22" fillId="0" borderId="24" xfId="0" applyNumberFormat="1" applyFont="1" applyFill="1" applyBorder="1" applyAlignment="1" applyProtection="1">
      <alignment horizontal="center" vertical="center" wrapText="1"/>
    </xf>
    <xf numFmtId="0" fontId="22" fillId="0" borderId="20" xfId="0" applyNumberFormat="1" applyFont="1" applyFill="1" applyBorder="1" applyAlignment="1" applyProtection="1">
      <alignment horizontal="center" vertical="center" wrapText="1"/>
    </xf>
    <xf numFmtId="0" fontId="27" fillId="0" borderId="25" xfId="0" applyFont="1" applyFill="1" applyBorder="1" applyAlignment="1">
      <alignment horizontal="center" vertical="center" wrapText="1"/>
    </xf>
    <xf numFmtId="0" fontId="27" fillId="0" borderId="26" xfId="0" applyFont="1" applyFill="1" applyBorder="1" applyAlignment="1">
      <alignment horizontal="center" vertical="center" wrapText="1"/>
    </xf>
  </cellXfs>
  <cellStyles count="24">
    <cellStyle name="Акцент1" xfId="1" builtinId="29" customBuiltin="1"/>
    <cellStyle name="Акцент2" xfId="2" builtinId="33" customBuiltin="1"/>
    <cellStyle name="Акцент3" xfId="3" builtinId="37" customBuiltin="1"/>
    <cellStyle name="Акцент4" xfId="4" builtinId="41" customBuiltin="1"/>
    <cellStyle name="Акцент5" xfId="5" builtinId="45" customBuiltin="1"/>
    <cellStyle name="Акцент6" xfId="6" builtinId="49" customBuiltin="1"/>
    <cellStyle name="Ввод " xfId="7" builtinId="20" customBuiltin="1"/>
    <cellStyle name="Вывод" xfId="8" builtinId="21" customBuiltin="1"/>
    <cellStyle name="Вычисление" xfId="9" builtinId="22" customBuiltin="1"/>
    <cellStyle name="Заголовок 1" xfId="10" builtinId="16" customBuiltin="1"/>
    <cellStyle name="Заголовок 2" xfId="11" builtinId="17" customBuiltin="1"/>
    <cellStyle name="Заголовок 3" xfId="12" builtinId="18" customBuiltin="1"/>
    <cellStyle name="Заголовок 4" xfId="13" builtinId="19" customBuiltin="1"/>
    <cellStyle name="Итог" xfId="14" builtinId="25" customBuiltin="1"/>
    <cellStyle name="Контрольная ячейка" xfId="15" builtinId="23" customBuiltin="1"/>
    <cellStyle name="Название" xfId="16" builtinId="15" customBuiltin="1"/>
    <cellStyle name="Нейтральный" xfId="17" builtinId="28" customBuiltin="1"/>
    <cellStyle name="Обычный" xfId="0" builtinId="0"/>
    <cellStyle name="Плохой" xfId="18" builtinId="27" customBuiltin="1"/>
    <cellStyle name="Пояснение" xfId="19" builtinId="53" customBuiltin="1"/>
    <cellStyle name="Примечание" xfId="20" builtinId="10" customBuiltin="1"/>
    <cellStyle name="Связанная ячейка" xfId="21" builtinId="24" customBuiltin="1"/>
    <cellStyle name="Текст предупреждения" xfId="22" builtinId="11" customBuiltin="1"/>
    <cellStyle name="Хороший" xfId="2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54"/>
  <sheetViews>
    <sheetView tabSelected="1" topLeftCell="A12" zoomScale="70" zoomScaleNormal="70" zoomScaleSheetLayoutView="25" workbookViewId="0">
      <pane xSplit="5" ySplit="3" topLeftCell="F172" activePane="bottomRight" state="frozen"/>
      <selection activeCell="A12" sqref="A12"/>
      <selection pane="topRight" activeCell="F12" sqref="F12"/>
      <selection pane="bottomLeft" activeCell="A15" sqref="A15"/>
      <selection pane="bottomRight" activeCell="H183" sqref="H183"/>
    </sheetView>
  </sheetViews>
  <sheetFormatPr defaultRowHeight="12.75" x14ac:dyDescent="0.2"/>
  <cols>
    <col min="1" max="1" width="15.28515625" style="18" customWidth="1"/>
    <col min="2" max="2" width="15.42578125" style="109" customWidth="1"/>
    <col min="3" max="3" width="15.7109375" style="109" customWidth="1"/>
    <col min="4" max="4" width="45.85546875" style="109" customWidth="1"/>
    <col min="5" max="5" width="70.5703125" style="109" customWidth="1"/>
    <col min="6" max="6" width="22.85546875" style="101" customWidth="1"/>
    <col min="7" max="7" width="15.85546875" style="101" customWidth="1"/>
    <col min="8" max="8" width="16.7109375" style="109" customWidth="1"/>
    <col min="9" max="10" width="17" style="109" customWidth="1"/>
    <col min="11" max="11" width="17.5703125" style="101" customWidth="1"/>
    <col min="12" max="14" width="9.140625" style="101"/>
    <col min="15" max="16384" width="9.140625" style="102"/>
  </cols>
  <sheetData>
    <row r="1" spans="1:10" ht="15.75" x14ac:dyDescent="0.25">
      <c r="H1" s="110" t="s">
        <v>0</v>
      </c>
      <c r="I1" s="110"/>
      <c r="J1" s="110"/>
    </row>
    <row r="2" spans="1:10" ht="15.75" x14ac:dyDescent="0.25">
      <c r="H2" s="110" t="s">
        <v>117</v>
      </c>
      <c r="I2" s="110"/>
      <c r="J2" s="110"/>
    </row>
    <row r="3" spans="1:10" ht="15.75" x14ac:dyDescent="0.25">
      <c r="H3" s="110" t="s">
        <v>46</v>
      </c>
      <c r="I3" s="110"/>
      <c r="J3" s="110"/>
    </row>
    <row r="4" spans="1:10" ht="15.75" x14ac:dyDescent="0.25">
      <c r="H4" s="110" t="s">
        <v>118</v>
      </c>
      <c r="I4" s="110"/>
      <c r="J4" s="110"/>
    </row>
    <row r="5" spans="1:10" ht="15.75" customHeight="1" x14ac:dyDescent="0.2">
      <c r="H5" s="194"/>
      <c r="I5" s="194"/>
      <c r="J5" s="194"/>
    </row>
    <row r="6" spans="1:10" ht="35.25" customHeight="1" x14ac:dyDescent="0.2">
      <c r="H6" s="194"/>
      <c r="I6" s="194"/>
      <c r="J6" s="194"/>
    </row>
    <row r="7" spans="1:10" ht="18.75" x14ac:dyDescent="0.3">
      <c r="A7" s="195" t="s">
        <v>279</v>
      </c>
      <c r="B7" s="195"/>
      <c r="C7" s="195"/>
      <c r="D7" s="195"/>
      <c r="E7" s="195"/>
      <c r="F7" s="195"/>
      <c r="G7" s="195"/>
      <c r="H7" s="195"/>
      <c r="I7" s="195"/>
      <c r="J7" s="195"/>
    </row>
    <row r="8" spans="1:10" ht="18.75" x14ac:dyDescent="0.3">
      <c r="A8" s="195" t="s">
        <v>453</v>
      </c>
      <c r="B8" s="195"/>
      <c r="C8" s="195"/>
      <c r="D8" s="195"/>
      <c r="E8" s="195"/>
      <c r="F8" s="195"/>
      <c r="G8" s="195"/>
      <c r="H8" s="195"/>
      <c r="I8" s="195"/>
      <c r="J8" s="195"/>
    </row>
    <row r="9" spans="1:10" ht="18.75" x14ac:dyDescent="0.3">
      <c r="A9" s="96" t="s">
        <v>432</v>
      </c>
      <c r="B9" s="95"/>
      <c r="C9" s="95"/>
      <c r="D9" s="95"/>
      <c r="E9" s="95"/>
      <c r="F9" s="95"/>
      <c r="G9" s="95"/>
      <c r="H9" s="95"/>
      <c r="I9" s="95"/>
      <c r="J9" s="95"/>
    </row>
    <row r="10" spans="1:10" ht="18.75" x14ac:dyDescent="0.3">
      <c r="A10" s="97" t="s">
        <v>408</v>
      </c>
      <c r="B10" s="95"/>
      <c r="C10" s="95"/>
      <c r="D10" s="95"/>
      <c r="E10" s="95"/>
      <c r="F10" s="95"/>
      <c r="G10" s="95"/>
      <c r="H10" s="95"/>
      <c r="I10" s="95"/>
      <c r="J10" s="95"/>
    </row>
    <row r="11" spans="1:10" ht="19.5" thickBot="1" x14ac:dyDescent="0.35">
      <c r="B11" s="111"/>
      <c r="C11" s="111"/>
      <c r="D11" s="111"/>
      <c r="E11" s="111"/>
      <c r="F11" s="112"/>
      <c r="G11" s="112"/>
      <c r="H11" s="111"/>
      <c r="I11" s="111"/>
      <c r="J11" s="113" t="s">
        <v>407</v>
      </c>
    </row>
    <row r="12" spans="1:10" ht="111" customHeight="1" x14ac:dyDescent="0.2">
      <c r="A12" s="196" t="s">
        <v>282</v>
      </c>
      <c r="B12" s="198" t="s">
        <v>283</v>
      </c>
      <c r="C12" s="189" t="s">
        <v>284</v>
      </c>
      <c r="D12" s="189" t="s">
        <v>285</v>
      </c>
      <c r="E12" s="189" t="s">
        <v>286</v>
      </c>
      <c r="F12" s="189" t="s">
        <v>409</v>
      </c>
      <c r="G12" s="189" t="s">
        <v>287</v>
      </c>
      <c r="H12" s="200" t="s">
        <v>1</v>
      </c>
      <c r="I12" s="202" t="s">
        <v>2</v>
      </c>
      <c r="J12" s="203"/>
    </row>
    <row r="13" spans="1:10" ht="45" x14ac:dyDescent="0.2">
      <c r="A13" s="197"/>
      <c r="B13" s="199"/>
      <c r="C13" s="190"/>
      <c r="D13" s="190"/>
      <c r="E13" s="190"/>
      <c r="F13" s="190"/>
      <c r="G13" s="190"/>
      <c r="H13" s="201"/>
      <c r="I13" s="114" t="s">
        <v>288</v>
      </c>
      <c r="J13" s="115" t="s">
        <v>289</v>
      </c>
    </row>
    <row r="14" spans="1:10" ht="18.75" customHeight="1" x14ac:dyDescent="0.25">
      <c r="A14" s="98" t="s">
        <v>280</v>
      </c>
      <c r="B14" s="99">
        <v>2</v>
      </c>
      <c r="C14" s="116">
        <v>3</v>
      </c>
      <c r="D14" s="116">
        <v>4</v>
      </c>
      <c r="E14" s="116">
        <v>5</v>
      </c>
      <c r="F14" s="116">
        <v>6</v>
      </c>
      <c r="G14" s="116">
        <v>7</v>
      </c>
      <c r="H14" s="100">
        <v>8</v>
      </c>
      <c r="I14" s="117">
        <v>9</v>
      </c>
      <c r="J14" s="118">
        <v>10</v>
      </c>
    </row>
    <row r="15" spans="1:10" ht="44.45" customHeight="1" x14ac:dyDescent="0.3">
      <c r="A15" s="43" t="s">
        <v>127</v>
      </c>
      <c r="B15" s="24"/>
      <c r="C15" s="24"/>
      <c r="D15" s="25" t="s">
        <v>3</v>
      </c>
      <c r="E15" s="86"/>
      <c r="F15" s="28"/>
      <c r="G15" s="59">
        <f>H15+I15</f>
        <v>23908632</v>
      </c>
      <c r="H15" s="26">
        <f>H18+H23+H24+H25+H27+H29+H31+H32+H33+H34+H35+H36+H37+H38+H39+H40+H41+H44+H48+H30+H22+H26+H43</f>
        <v>12924632</v>
      </c>
      <c r="I15" s="26">
        <f>I18+I23+I24+I25+I27+I29+I31+I32+I33+I34+I35+I36+I37+I38+I39+I40+I41+I44+I48+I30+I22+I26+I45+I43</f>
        <v>10984000</v>
      </c>
      <c r="J15" s="105">
        <f>J18+J23+J24+J25+J27+J29+J31+J32+J33+J34+J35+J36+J37+J38+J39+J40+J41+J44+J48+J30+J22+J26+J45+J43</f>
        <v>10674000</v>
      </c>
    </row>
    <row r="16" spans="1:10" ht="56.25" hidden="1" customHeight="1" x14ac:dyDescent="0.3">
      <c r="A16" s="43" t="s">
        <v>60</v>
      </c>
      <c r="B16" s="4"/>
      <c r="C16" s="4"/>
      <c r="D16" s="25" t="s">
        <v>3</v>
      </c>
      <c r="E16" s="86"/>
      <c r="F16" s="28"/>
      <c r="G16" s="60">
        <f t="shared" ref="G16:G90" si="0">H16+I16</f>
        <v>0</v>
      </c>
      <c r="H16" s="3"/>
      <c r="I16" s="3"/>
      <c r="J16" s="44"/>
    </row>
    <row r="17" spans="1:11" ht="75" hidden="1" x14ac:dyDescent="0.3">
      <c r="A17" s="57" t="s">
        <v>300</v>
      </c>
      <c r="B17" s="4" t="s">
        <v>302</v>
      </c>
      <c r="C17" s="4"/>
      <c r="D17" s="31" t="s">
        <v>304</v>
      </c>
      <c r="E17" s="86"/>
      <c r="F17" s="28"/>
      <c r="G17" s="60">
        <f t="shared" si="0"/>
        <v>0</v>
      </c>
      <c r="H17" s="3">
        <f>H18</f>
        <v>0</v>
      </c>
      <c r="I17" s="3"/>
      <c r="J17" s="44"/>
    </row>
    <row r="18" spans="1:11" ht="18.75" hidden="1" x14ac:dyDescent="0.3">
      <c r="A18" s="58" t="s">
        <v>301</v>
      </c>
      <c r="B18" s="6" t="s">
        <v>303</v>
      </c>
      <c r="C18" s="6" t="s">
        <v>270</v>
      </c>
      <c r="D18" s="9" t="s">
        <v>305</v>
      </c>
      <c r="E18" s="86" t="s">
        <v>413</v>
      </c>
      <c r="F18" s="28"/>
      <c r="G18" s="61">
        <f t="shared" si="0"/>
        <v>0</v>
      </c>
      <c r="H18" s="23"/>
      <c r="I18" s="23"/>
      <c r="J18" s="45"/>
      <c r="K18" s="104"/>
    </row>
    <row r="19" spans="1:11" ht="37.5" hidden="1" x14ac:dyDescent="0.2">
      <c r="A19" s="19" t="s">
        <v>241</v>
      </c>
      <c r="B19" s="4" t="s">
        <v>227</v>
      </c>
      <c r="C19" s="4"/>
      <c r="D19" s="1" t="s">
        <v>62</v>
      </c>
      <c r="E19" s="86"/>
      <c r="F19" s="28"/>
      <c r="G19" s="60">
        <f t="shared" si="0"/>
        <v>0</v>
      </c>
      <c r="H19" s="3"/>
      <c r="I19" s="3"/>
      <c r="J19" s="44"/>
    </row>
    <row r="20" spans="1:11" ht="93.75" hidden="1" x14ac:dyDescent="0.3">
      <c r="A20" s="21" t="s">
        <v>242</v>
      </c>
      <c r="B20" s="6" t="s">
        <v>229</v>
      </c>
      <c r="C20" s="6" t="s">
        <v>5</v>
      </c>
      <c r="D20" s="27" t="s">
        <v>240</v>
      </c>
      <c r="E20" s="86" t="s">
        <v>290</v>
      </c>
      <c r="F20" s="28"/>
      <c r="G20" s="60">
        <f t="shared" si="0"/>
        <v>0</v>
      </c>
      <c r="H20" s="23"/>
      <c r="I20" s="23"/>
      <c r="J20" s="45"/>
    </row>
    <row r="21" spans="1:11" ht="75" hidden="1" x14ac:dyDescent="0.3">
      <c r="A21" s="21" t="s">
        <v>61</v>
      </c>
      <c r="B21" s="6" t="s">
        <v>81</v>
      </c>
      <c r="C21" s="6" t="s">
        <v>5</v>
      </c>
      <c r="D21" s="27" t="s">
        <v>63</v>
      </c>
      <c r="E21" s="86" t="s">
        <v>107</v>
      </c>
      <c r="F21" s="28"/>
      <c r="G21" s="60">
        <f t="shared" si="0"/>
        <v>0</v>
      </c>
      <c r="H21" s="23"/>
      <c r="I21" s="23"/>
      <c r="J21" s="45"/>
    </row>
    <row r="22" spans="1:11" ht="56.25" x14ac:dyDescent="0.3">
      <c r="A22" s="143" t="s">
        <v>580</v>
      </c>
      <c r="B22" s="153" t="s">
        <v>483</v>
      </c>
      <c r="C22" s="153" t="s">
        <v>484</v>
      </c>
      <c r="D22" s="178" t="s">
        <v>485</v>
      </c>
      <c r="E22" s="159" t="s">
        <v>532</v>
      </c>
      <c r="F22" s="28" t="s">
        <v>533</v>
      </c>
      <c r="G22" s="60">
        <f t="shared" si="0"/>
        <v>10000000</v>
      </c>
      <c r="H22" s="3"/>
      <c r="I22" s="3">
        <v>10000000</v>
      </c>
      <c r="J22" s="44">
        <v>10000000</v>
      </c>
    </row>
    <row r="23" spans="1:11" ht="36.75" customHeight="1" x14ac:dyDescent="0.2">
      <c r="A23" s="19" t="s">
        <v>134</v>
      </c>
      <c r="B23" s="4" t="s">
        <v>135</v>
      </c>
      <c r="C23" s="4" t="s">
        <v>43</v>
      </c>
      <c r="D23" s="1" t="s">
        <v>74</v>
      </c>
      <c r="E23" s="9" t="s">
        <v>449</v>
      </c>
      <c r="F23" s="28" t="s">
        <v>451</v>
      </c>
      <c r="G23" s="60">
        <f t="shared" si="0"/>
        <v>800000</v>
      </c>
      <c r="H23" s="3">
        <v>800000</v>
      </c>
      <c r="I23" s="3"/>
      <c r="J23" s="44"/>
    </row>
    <row r="24" spans="1:11" ht="37.5" hidden="1" x14ac:dyDescent="0.2">
      <c r="A24" s="19"/>
      <c r="B24" s="4" t="s">
        <v>135</v>
      </c>
      <c r="C24" s="4" t="s">
        <v>43</v>
      </c>
      <c r="D24" s="1" t="s">
        <v>74</v>
      </c>
      <c r="E24" s="9" t="s">
        <v>299</v>
      </c>
      <c r="F24" s="28"/>
      <c r="G24" s="60">
        <f t="shared" si="0"/>
        <v>0</v>
      </c>
      <c r="H24" s="3"/>
      <c r="I24" s="3"/>
      <c r="J24" s="44"/>
    </row>
    <row r="25" spans="1:11" ht="75" x14ac:dyDescent="0.2">
      <c r="A25" s="143" t="s">
        <v>498</v>
      </c>
      <c r="B25" s="153" t="s">
        <v>136</v>
      </c>
      <c r="C25" s="153" t="s">
        <v>11</v>
      </c>
      <c r="D25" s="145" t="s">
        <v>80</v>
      </c>
      <c r="E25" s="86" t="s">
        <v>450</v>
      </c>
      <c r="F25" s="28" t="s">
        <v>499</v>
      </c>
      <c r="G25" s="60">
        <f>H25+I25</f>
        <v>350000</v>
      </c>
      <c r="H25" s="3">
        <v>350000</v>
      </c>
      <c r="I25" s="3"/>
      <c r="J25" s="44"/>
    </row>
    <row r="26" spans="1:11" ht="150" x14ac:dyDescent="0.2">
      <c r="A26" s="143" t="s">
        <v>498</v>
      </c>
      <c r="B26" s="153" t="s">
        <v>136</v>
      </c>
      <c r="C26" s="153" t="s">
        <v>11</v>
      </c>
      <c r="D26" s="145" t="s">
        <v>80</v>
      </c>
      <c r="E26" s="86" t="s">
        <v>581</v>
      </c>
      <c r="F26" s="28" t="s">
        <v>575</v>
      </c>
      <c r="G26" s="60">
        <f>H26+I26</f>
        <v>200000</v>
      </c>
      <c r="H26" s="3">
        <v>200000</v>
      </c>
      <c r="I26" s="3"/>
      <c r="J26" s="44"/>
    </row>
    <row r="27" spans="1:11" ht="45" customHeight="1" x14ac:dyDescent="0.2">
      <c r="A27" s="19" t="s">
        <v>137</v>
      </c>
      <c r="B27" s="4" t="s">
        <v>138</v>
      </c>
      <c r="C27" s="4" t="s">
        <v>12</v>
      </c>
      <c r="D27" s="11" t="s">
        <v>139</v>
      </c>
      <c r="E27" s="9" t="s">
        <v>291</v>
      </c>
      <c r="F27" s="28" t="s">
        <v>529</v>
      </c>
      <c r="G27" s="60">
        <f t="shared" si="0"/>
        <v>226152</v>
      </c>
      <c r="H27" s="3">
        <f>226000+152</f>
        <v>226152</v>
      </c>
      <c r="I27" s="3"/>
      <c r="J27" s="44"/>
    </row>
    <row r="28" spans="1:11" ht="18.75" hidden="1" x14ac:dyDescent="0.2">
      <c r="A28" s="19" t="s">
        <v>141</v>
      </c>
      <c r="B28" s="4" t="s">
        <v>142</v>
      </c>
      <c r="C28" s="4"/>
      <c r="D28" s="11" t="s">
        <v>144</v>
      </c>
      <c r="E28" s="9"/>
      <c r="F28" s="63"/>
      <c r="G28" s="60">
        <f t="shared" si="0"/>
        <v>0</v>
      </c>
      <c r="H28" s="3"/>
      <c r="I28" s="3"/>
      <c r="J28" s="44"/>
    </row>
    <row r="29" spans="1:11" ht="56.25" x14ac:dyDescent="0.2">
      <c r="A29" s="21" t="s">
        <v>140</v>
      </c>
      <c r="B29" s="6" t="s">
        <v>143</v>
      </c>
      <c r="C29" s="6" t="s">
        <v>12</v>
      </c>
      <c r="D29" s="12" t="s">
        <v>145</v>
      </c>
      <c r="E29" s="86" t="s">
        <v>292</v>
      </c>
      <c r="F29" s="28" t="s">
        <v>549</v>
      </c>
      <c r="G29" s="60">
        <f t="shared" si="0"/>
        <v>4646500</v>
      </c>
      <c r="H29" s="23">
        <v>4646500</v>
      </c>
      <c r="I29" s="23"/>
      <c r="J29" s="45"/>
    </row>
    <row r="30" spans="1:11" ht="37.5" x14ac:dyDescent="0.2">
      <c r="A30" s="21" t="s">
        <v>140</v>
      </c>
      <c r="B30" s="6" t="s">
        <v>143</v>
      </c>
      <c r="C30" s="6" t="s">
        <v>12</v>
      </c>
      <c r="D30" s="12" t="s">
        <v>145</v>
      </c>
      <c r="E30" s="86" t="s">
        <v>412</v>
      </c>
      <c r="F30" s="28" t="s">
        <v>550</v>
      </c>
      <c r="G30" s="60">
        <f t="shared" si="0"/>
        <v>10000</v>
      </c>
      <c r="H30" s="23">
        <v>10000</v>
      </c>
      <c r="I30" s="23"/>
      <c r="J30" s="45"/>
    </row>
    <row r="31" spans="1:11" ht="47.25" customHeight="1" x14ac:dyDescent="0.2">
      <c r="A31" s="21" t="s">
        <v>140</v>
      </c>
      <c r="B31" s="6" t="s">
        <v>143</v>
      </c>
      <c r="C31" s="6" t="s">
        <v>12</v>
      </c>
      <c r="D31" s="12" t="s">
        <v>145</v>
      </c>
      <c r="E31" s="86" t="s">
        <v>414</v>
      </c>
      <c r="F31" s="28" t="s">
        <v>530</v>
      </c>
      <c r="G31" s="60">
        <f t="shared" si="0"/>
        <v>637800</v>
      </c>
      <c r="H31" s="23">
        <v>637800</v>
      </c>
      <c r="I31" s="23"/>
      <c r="J31" s="45"/>
    </row>
    <row r="32" spans="1:11" ht="37.5" x14ac:dyDescent="0.2">
      <c r="A32" s="21" t="s">
        <v>140</v>
      </c>
      <c r="B32" s="6" t="s">
        <v>143</v>
      </c>
      <c r="C32" s="6" t="s">
        <v>12</v>
      </c>
      <c r="D32" s="12" t="s">
        <v>145</v>
      </c>
      <c r="E32" s="9" t="s">
        <v>417</v>
      </c>
      <c r="F32" s="28" t="s">
        <v>531</v>
      </c>
      <c r="G32" s="60">
        <f t="shared" si="0"/>
        <v>89000</v>
      </c>
      <c r="H32" s="7">
        <v>89000</v>
      </c>
      <c r="I32" s="23"/>
      <c r="J32" s="45"/>
    </row>
    <row r="33" spans="1:10" ht="37.5" hidden="1" x14ac:dyDescent="0.2">
      <c r="A33" s="21" t="s">
        <v>140</v>
      </c>
      <c r="B33" s="6" t="s">
        <v>143</v>
      </c>
      <c r="C33" s="6" t="s">
        <v>12</v>
      </c>
      <c r="D33" s="12" t="s">
        <v>145</v>
      </c>
      <c r="E33" s="9" t="s">
        <v>387</v>
      </c>
      <c r="F33" s="28"/>
      <c r="G33" s="60">
        <f t="shared" si="0"/>
        <v>0</v>
      </c>
      <c r="H33" s="7"/>
      <c r="I33" s="23"/>
      <c r="J33" s="45"/>
    </row>
    <row r="34" spans="1:10" ht="37.5" x14ac:dyDescent="0.2">
      <c r="A34" s="21" t="s">
        <v>140</v>
      </c>
      <c r="B34" s="6" t="s">
        <v>143</v>
      </c>
      <c r="C34" s="6" t="s">
        <v>12</v>
      </c>
      <c r="D34" s="12" t="s">
        <v>145</v>
      </c>
      <c r="E34" s="9" t="s">
        <v>293</v>
      </c>
      <c r="F34" s="28" t="s">
        <v>538</v>
      </c>
      <c r="G34" s="60">
        <f t="shared" si="0"/>
        <v>400000</v>
      </c>
      <c r="H34" s="23">
        <v>400000</v>
      </c>
      <c r="I34" s="23"/>
      <c r="J34" s="45"/>
    </row>
    <row r="35" spans="1:10" ht="37.5" x14ac:dyDescent="0.2">
      <c r="A35" s="21" t="s">
        <v>140</v>
      </c>
      <c r="B35" s="6" t="s">
        <v>143</v>
      </c>
      <c r="C35" s="6" t="s">
        <v>12</v>
      </c>
      <c r="D35" s="12" t="s">
        <v>145</v>
      </c>
      <c r="E35" s="9" t="s">
        <v>410</v>
      </c>
      <c r="F35" s="28" t="s">
        <v>520</v>
      </c>
      <c r="G35" s="60">
        <f t="shared" si="0"/>
        <v>1837380</v>
      </c>
      <c r="H35" s="23">
        <v>1837380</v>
      </c>
      <c r="I35" s="7"/>
      <c r="J35" s="46"/>
    </row>
    <row r="36" spans="1:10" ht="79.900000000000006" customHeight="1" x14ac:dyDescent="0.2">
      <c r="A36" s="21" t="s">
        <v>140</v>
      </c>
      <c r="B36" s="6" t="s">
        <v>143</v>
      </c>
      <c r="C36" s="6" t="s">
        <v>12</v>
      </c>
      <c r="D36" s="13" t="s">
        <v>145</v>
      </c>
      <c r="E36" s="9" t="s">
        <v>535</v>
      </c>
      <c r="F36" s="28" t="s">
        <v>536</v>
      </c>
      <c r="G36" s="60">
        <f t="shared" si="0"/>
        <v>1329500</v>
      </c>
      <c r="H36" s="3">
        <f>1029500+260000</f>
        <v>1289500</v>
      </c>
      <c r="I36" s="3">
        <f>300000-260000</f>
        <v>40000</v>
      </c>
      <c r="J36" s="44">
        <f>I36</f>
        <v>40000</v>
      </c>
    </row>
    <row r="37" spans="1:10" ht="56.25" hidden="1" x14ac:dyDescent="0.2">
      <c r="A37" s="21" t="s">
        <v>140</v>
      </c>
      <c r="B37" s="6" t="s">
        <v>143</v>
      </c>
      <c r="C37" s="6" t="s">
        <v>12</v>
      </c>
      <c r="D37" s="13" t="s">
        <v>145</v>
      </c>
      <c r="E37" s="9" t="s">
        <v>294</v>
      </c>
      <c r="F37" s="28"/>
      <c r="G37" s="60">
        <f t="shared" si="0"/>
        <v>0</v>
      </c>
      <c r="H37" s="23"/>
      <c r="I37" s="23"/>
      <c r="J37" s="45"/>
    </row>
    <row r="38" spans="1:10" ht="37.5" hidden="1" x14ac:dyDescent="0.2">
      <c r="A38" s="21" t="s">
        <v>140</v>
      </c>
      <c r="B38" s="6" t="s">
        <v>143</v>
      </c>
      <c r="C38" s="6" t="s">
        <v>12</v>
      </c>
      <c r="D38" s="13" t="s">
        <v>145</v>
      </c>
      <c r="E38" s="9" t="s">
        <v>340</v>
      </c>
      <c r="F38" s="28"/>
      <c r="G38" s="60">
        <f t="shared" si="0"/>
        <v>0</v>
      </c>
      <c r="H38" s="23"/>
      <c r="I38" s="23"/>
      <c r="J38" s="45"/>
    </row>
    <row r="39" spans="1:10" ht="37.5" x14ac:dyDescent="0.2">
      <c r="A39" s="21" t="s">
        <v>140</v>
      </c>
      <c r="B39" s="6" t="s">
        <v>143</v>
      </c>
      <c r="C39" s="6" t="s">
        <v>12</v>
      </c>
      <c r="D39" s="13" t="s">
        <v>145</v>
      </c>
      <c r="E39" s="9" t="s">
        <v>295</v>
      </c>
      <c r="F39" s="28" t="s">
        <v>528</v>
      </c>
      <c r="G39" s="60">
        <f t="shared" si="0"/>
        <v>50000</v>
      </c>
      <c r="H39" s="23">
        <v>50000</v>
      </c>
      <c r="I39" s="23"/>
      <c r="J39" s="45"/>
    </row>
    <row r="40" spans="1:10" ht="37.5" hidden="1" x14ac:dyDescent="0.2">
      <c r="A40" s="21" t="s">
        <v>140</v>
      </c>
      <c r="B40" s="6" t="s">
        <v>143</v>
      </c>
      <c r="C40" s="6" t="s">
        <v>12</v>
      </c>
      <c r="D40" s="12" t="s">
        <v>145</v>
      </c>
      <c r="E40" s="9" t="s">
        <v>296</v>
      </c>
      <c r="F40" s="28"/>
      <c r="G40" s="60">
        <f t="shared" si="0"/>
        <v>0</v>
      </c>
      <c r="H40" s="23"/>
      <c r="I40" s="23"/>
      <c r="J40" s="45"/>
    </row>
    <row r="41" spans="1:10" ht="56.25" x14ac:dyDescent="0.2">
      <c r="A41" s="19" t="s">
        <v>150</v>
      </c>
      <c r="B41" s="4" t="s">
        <v>146</v>
      </c>
      <c r="C41" s="4" t="s">
        <v>16</v>
      </c>
      <c r="D41" s="11" t="s">
        <v>218</v>
      </c>
      <c r="E41" s="9" t="s">
        <v>297</v>
      </c>
      <c r="F41" s="28" t="s">
        <v>537</v>
      </c>
      <c r="G41" s="60">
        <f t="shared" si="0"/>
        <v>286700</v>
      </c>
      <c r="H41" s="3">
        <v>202700</v>
      </c>
      <c r="I41" s="3">
        <v>84000</v>
      </c>
      <c r="J41" s="44">
        <f>I41</f>
        <v>84000</v>
      </c>
    </row>
    <row r="42" spans="1:10" ht="18.75" hidden="1" x14ac:dyDescent="0.2">
      <c r="A42" s="19"/>
      <c r="B42" s="4"/>
      <c r="C42" s="4"/>
      <c r="D42" s="11"/>
      <c r="E42" s="9"/>
      <c r="F42" s="63"/>
      <c r="G42" s="60">
        <f t="shared" si="0"/>
        <v>0</v>
      </c>
      <c r="H42" s="3"/>
      <c r="I42" s="3"/>
      <c r="J42" s="44"/>
    </row>
    <row r="43" spans="1:10" ht="37.5" x14ac:dyDescent="0.3">
      <c r="A43" s="19" t="s">
        <v>583</v>
      </c>
      <c r="B43" s="4" t="s">
        <v>584</v>
      </c>
      <c r="C43" s="4" t="s">
        <v>585</v>
      </c>
      <c r="D43" s="11" t="s">
        <v>586</v>
      </c>
      <c r="E43" s="119" t="s">
        <v>587</v>
      </c>
      <c r="F43" s="28" t="s">
        <v>588</v>
      </c>
      <c r="G43" s="60">
        <f t="shared" si="0"/>
        <v>600000</v>
      </c>
      <c r="H43" s="3">
        <v>50000</v>
      </c>
      <c r="I43" s="3">
        <v>550000</v>
      </c>
      <c r="J43" s="44">
        <f>I43</f>
        <v>550000</v>
      </c>
    </row>
    <row r="44" spans="1:10" ht="37.5" x14ac:dyDescent="0.2">
      <c r="A44" s="21" t="s">
        <v>253</v>
      </c>
      <c r="B44" s="6" t="s">
        <v>255</v>
      </c>
      <c r="C44" s="6" t="s">
        <v>257</v>
      </c>
      <c r="D44" s="12" t="s">
        <v>258</v>
      </c>
      <c r="E44" s="193" t="s">
        <v>298</v>
      </c>
      <c r="F44" s="192" t="s">
        <v>534</v>
      </c>
      <c r="G44" s="60">
        <f t="shared" si="0"/>
        <v>250000</v>
      </c>
      <c r="H44" s="23"/>
      <c r="I44" s="23">
        <v>250000</v>
      </c>
      <c r="J44" s="45"/>
    </row>
    <row r="45" spans="1:10" ht="37.5" x14ac:dyDescent="0.2">
      <c r="A45" s="19" t="s">
        <v>254</v>
      </c>
      <c r="B45" s="4" t="s">
        <v>256</v>
      </c>
      <c r="C45" s="4" t="s">
        <v>14</v>
      </c>
      <c r="D45" s="11" t="s">
        <v>259</v>
      </c>
      <c r="E45" s="193"/>
      <c r="F45" s="192"/>
      <c r="G45" s="60">
        <f t="shared" si="0"/>
        <v>60000</v>
      </c>
      <c r="H45" s="3"/>
      <c r="I45" s="3">
        <v>60000</v>
      </c>
      <c r="J45" s="44"/>
    </row>
    <row r="46" spans="1:10" ht="56.25" hidden="1" x14ac:dyDescent="0.2">
      <c r="A46" s="19" t="s">
        <v>149</v>
      </c>
      <c r="B46" s="4" t="s">
        <v>148</v>
      </c>
      <c r="C46" s="4" t="s">
        <v>14</v>
      </c>
      <c r="D46" s="1" t="s">
        <v>147</v>
      </c>
      <c r="E46" s="9" t="s">
        <v>217</v>
      </c>
      <c r="F46" s="183"/>
      <c r="G46" s="60">
        <f t="shared" si="0"/>
        <v>0</v>
      </c>
      <c r="H46" s="3"/>
      <c r="I46" s="2"/>
      <c r="J46" s="47"/>
    </row>
    <row r="47" spans="1:10" ht="18.75" hidden="1" x14ac:dyDescent="0.2">
      <c r="A47" s="19"/>
      <c r="B47" s="4"/>
      <c r="C47" s="4"/>
      <c r="D47" s="11"/>
      <c r="E47" s="9"/>
      <c r="F47" s="185"/>
      <c r="G47" s="60">
        <f t="shared" si="0"/>
        <v>0</v>
      </c>
      <c r="H47" s="3"/>
      <c r="I47" s="3"/>
      <c r="J47" s="44"/>
    </row>
    <row r="48" spans="1:10" ht="56.25" x14ac:dyDescent="0.3">
      <c r="A48" s="143" t="s">
        <v>493</v>
      </c>
      <c r="B48" s="153" t="s">
        <v>494</v>
      </c>
      <c r="C48" s="153" t="s">
        <v>6</v>
      </c>
      <c r="D48" s="176" t="s">
        <v>495</v>
      </c>
      <c r="E48" s="86" t="s">
        <v>435</v>
      </c>
      <c r="F48" s="183" t="s">
        <v>519</v>
      </c>
      <c r="G48" s="60">
        <f t="shared" si="0"/>
        <v>2135600</v>
      </c>
      <c r="H48" s="3">
        <f>1685600+450000</f>
        <v>2135600</v>
      </c>
      <c r="I48" s="3"/>
      <c r="J48" s="44">
        <f>I48</f>
        <v>0</v>
      </c>
    </row>
    <row r="49" spans="1:10" ht="37.5" hidden="1" x14ac:dyDescent="0.3">
      <c r="A49" s="21" t="s">
        <v>64</v>
      </c>
      <c r="B49" s="6" t="s">
        <v>119</v>
      </c>
      <c r="C49" s="6" t="s">
        <v>6</v>
      </c>
      <c r="D49" s="17" t="s">
        <v>65</v>
      </c>
      <c r="E49" s="119"/>
      <c r="F49" s="185"/>
      <c r="G49" s="60">
        <f t="shared" si="0"/>
        <v>0</v>
      </c>
      <c r="H49" s="23"/>
      <c r="I49" s="23"/>
      <c r="J49" s="45"/>
    </row>
    <row r="50" spans="1:10" ht="56.25" hidden="1" x14ac:dyDescent="0.3">
      <c r="A50" s="19"/>
      <c r="B50" s="4" t="s">
        <v>56</v>
      </c>
      <c r="C50" s="4" t="s">
        <v>6</v>
      </c>
      <c r="D50" s="29" t="s">
        <v>57</v>
      </c>
      <c r="E50" s="86" t="s">
        <v>58</v>
      </c>
      <c r="F50" s="28"/>
      <c r="G50" s="60">
        <f t="shared" si="0"/>
        <v>0</v>
      </c>
      <c r="H50" s="3"/>
      <c r="I50" s="3"/>
      <c r="J50" s="44"/>
    </row>
    <row r="51" spans="1:10" ht="37.5" hidden="1" x14ac:dyDescent="0.2">
      <c r="A51" s="19" t="s">
        <v>100</v>
      </c>
      <c r="B51" s="4" t="s">
        <v>101</v>
      </c>
      <c r="C51" s="4"/>
      <c r="D51" s="120" t="s">
        <v>102</v>
      </c>
      <c r="E51" s="86"/>
      <c r="F51" s="28"/>
      <c r="G51" s="60">
        <f t="shared" si="0"/>
        <v>0</v>
      </c>
      <c r="H51" s="3">
        <f>SUM(H52)</f>
        <v>0</v>
      </c>
      <c r="I51" s="3">
        <f>SUM(I52)</f>
        <v>0</v>
      </c>
      <c r="J51" s="44"/>
    </row>
    <row r="52" spans="1:10" ht="75" hidden="1" x14ac:dyDescent="0.3">
      <c r="A52" s="19" t="s">
        <v>93</v>
      </c>
      <c r="B52" s="4" t="s">
        <v>94</v>
      </c>
      <c r="C52" s="4" t="s">
        <v>52</v>
      </c>
      <c r="D52" s="30" t="s">
        <v>66</v>
      </c>
      <c r="E52" s="9" t="s">
        <v>55</v>
      </c>
      <c r="F52" s="63"/>
      <c r="G52" s="60">
        <f t="shared" si="0"/>
        <v>0</v>
      </c>
      <c r="H52" s="3"/>
      <c r="I52" s="3"/>
      <c r="J52" s="44"/>
    </row>
    <row r="53" spans="1:10" ht="56.25" hidden="1" x14ac:dyDescent="0.2">
      <c r="A53" s="19" t="s">
        <v>67</v>
      </c>
      <c r="B53" s="4" t="s">
        <v>87</v>
      </c>
      <c r="C53" s="4" t="s">
        <v>12</v>
      </c>
      <c r="D53" s="11" t="s">
        <v>75</v>
      </c>
      <c r="E53" s="86" t="s">
        <v>120</v>
      </c>
      <c r="F53" s="28"/>
      <c r="G53" s="60">
        <f t="shared" si="0"/>
        <v>0</v>
      </c>
      <c r="H53" s="3"/>
      <c r="I53" s="3"/>
      <c r="J53" s="44"/>
    </row>
    <row r="54" spans="1:10" ht="93.75" hidden="1" x14ac:dyDescent="0.3">
      <c r="A54" s="19"/>
      <c r="B54" s="4" t="s">
        <v>8</v>
      </c>
      <c r="C54" s="4" t="s">
        <v>12</v>
      </c>
      <c r="D54" s="14" t="s">
        <v>9</v>
      </c>
      <c r="E54" s="86" t="s">
        <v>53</v>
      </c>
      <c r="F54" s="28"/>
      <c r="G54" s="60">
        <f t="shared" si="0"/>
        <v>0</v>
      </c>
      <c r="H54" s="3"/>
      <c r="I54" s="3"/>
      <c r="J54" s="44"/>
    </row>
    <row r="55" spans="1:10" ht="18.75" hidden="1" x14ac:dyDescent="0.2">
      <c r="A55" s="19"/>
      <c r="B55" s="4"/>
      <c r="C55" s="4"/>
      <c r="D55" s="11"/>
      <c r="E55" s="9"/>
      <c r="F55" s="63"/>
      <c r="G55" s="60">
        <f t="shared" si="0"/>
        <v>0</v>
      </c>
      <c r="H55" s="3"/>
      <c r="I55" s="3"/>
      <c r="J55" s="44"/>
    </row>
    <row r="56" spans="1:10" ht="18.75" hidden="1" x14ac:dyDescent="0.2">
      <c r="A56" s="19"/>
      <c r="B56" s="4"/>
      <c r="C56" s="4"/>
      <c r="D56" s="11"/>
      <c r="E56" s="9"/>
      <c r="F56" s="63"/>
      <c r="G56" s="60">
        <f t="shared" si="0"/>
        <v>0</v>
      </c>
      <c r="H56" s="3"/>
      <c r="I56" s="3"/>
      <c r="J56" s="44"/>
    </row>
    <row r="57" spans="1:10" ht="18.75" hidden="1" x14ac:dyDescent="0.2">
      <c r="A57" s="19"/>
      <c r="B57" s="4"/>
      <c r="C57" s="4"/>
      <c r="D57" s="11"/>
      <c r="E57" s="9"/>
      <c r="F57" s="63"/>
      <c r="G57" s="60">
        <f t="shared" si="0"/>
        <v>0</v>
      </c>
      <c r="H57" s="3"/>
      <c r="I57" s="3"/>
      <c r="J57" s="44"/>
    </row>
    <row r="58" spans="1:10" ht="18.75" hidden="1" x14ac:dyDescent="0.2">
      <c r="A58" s="19"/>
      <c r="B58" s="4"/>
      <c r="C58" s="4"/>
      <c r="D58" s="11"/>
      <c r="E58" s="9"/>
      <c r="F58" s="63"/>
      <c r="G58" s="60">
        <f t="shared" si="0"/>
        <v>0</v>
      </c>
      <c r="H58" s="3"/>
      <c r="I58" s="3"/>
      <c r="J58" s="44"/>
    </row>
    <row r="59" spans="1:10" ht="56.25" hidden="1" x14ac:dyDescent="0.2">
      <c r="A59" s="19"/>
      <c r="B59" s="4" t="s">
        <v>13</v>
      </c>
      <c r="C59" s="4" t="s">
        <v>14</v>
      </c>
      <c r="D59" s="11" t="s">
        <v>15</v>
      </c>
      <c r="E59" s="9" t="s">
        <v>45</v>
      </c>
      <c r="F59" s="63"/>
      <c r="G59" s="60">
        <f t="shared" si="0"/>
        <v>0</v>
      </c>
      <c r="H59" s="3">
        <v>0</v>
      </c>
      <c r="I59" s="3"/>
      <c r="J59" s="44"/>
    </row>
    <row r="60" spans="1:10" ht="75" hidden="1" x14ac:dyDescent="0.2">
      <c r="A60" s="19" t="s">
        <v>68</v>
      </c>
      <c r="B60" s="4" t="s">
        <v>82</v>
      </c>
      <c r="C60" s="4" t="s">
        <v>16</v>
      </c>
      <c r="D60" s="11" t="s">
        <v>17</v>
      </c>
      <c r="E60" s="9" t="s">
        <v>90</v>
      </c>
      <c r="F60" s="63"/>
      <c r="G60" s="60">
        <f t="shared" si="0"/>
        <v>0</v>
      </c>
      <c r="H60" s="3"/>
      <c r="I60" s="3"/>
      <c r="J60" s="44"/>
    </row>
    <row r="61" spans="1:10" ht="18.75" hidden="1" x14ac:dyDescent="0.2">
      <c r="A61" s="19"/>
      <c r="B61" s="4"/>
      <c r="C61" s="4"/>
      <c r="D61" s="11"/>
      <c r="E61" s="3"/>
      <c r="F61" s="3"/>
      <c r="G61" s="60">
        <f t="shared" si="0"/>
        <v>0</v>
      </c>
      <c r="H61" s="3"/>
      <c r="I61" s="3"/>
      <c r="J61" s="44"/>
    </row>
    <row r="62" spans="1:10" ht="18.75" hidden="1" x14ac:dyDescent="0.2">
      <c r="A62" s="19" t="s">
        <v>69</v>
      </c>
      <c r="B62" s="4"/>
      <c r="C62" s="4"/>
      <c r="D62" s="11"/>
      <c r="E62" s="3"/>
      <c r="F62" s="3"/>
      <c r="G62" s="60">
        <f t="shared" si="0"/>
        <v>0</v>
      </c>
      <c r="H62" s="3"/>
      <c r="I62" s="3"/>
      <c r="J62" s="44"/>
    </row>
    <row r="63" spans="1:10" ht="56.25" hidden="1" x14ac:dyDescent="0.2">
      <c r="A63" s="19" t="s">
        <v>70</v>
      </c>
      <c r="B63" s="4">
        <v>200200</v>
      </c>
      <c r="C63" s="4"/>
      <c r="D63" s="31" t="s">
        <v>10</v>
      </c>
      <c r="E63" s="86" t="s">
        <v>44</v>
      </c>
      <c r="F63" s="28"/>
      <c r="G63" s="60">
        <f t="shared" si="0"/>
        <v>0</v>
      </c>
      <c r="H63" s="3"/>
      <c r="I63" s="2"/>
      <c r="J63" s="47"/>
    </row>
    <row r="64" spans="1:10" ht="18.75" hidden="1" x14ac:dyDescent="0.2">
      <c r="A64" s="19"/>
      <c r="B64" s="4"/>
      <c r="C64" s="4"/>
      <c r="D64" s="1"/>
      <c r="E64" s="9"/>
      <c r="F64" s="63"/>
      <c r="G64" s="60">
        <f t="shared" si="0"/>
        <v>0</v>
      </c>
      <c r="H64" s="2"/>
      <c r="I64" s="2"/>
      <c r="J64" s="47"/>
    </row>
    <row r="65" spans="1:10" ht="18.75" hidden="1" x14ac:dyDescent="0.2">
      <c r="A65" s="19" t="s">
        <v>71</v>
      </c>
      <c r="B65" s="4"/>
      <c r="C65" s="4"/>
      <c r="D65" s="11"/>
      <c r="E65" s="9"/>
      <c r="F65" s="63"/>
      <c r="G65" s="60">
        <f t="shared" si="0"/>
        <v>0</v>
      </c>
      <c r="H65" s="3"/>
      <c r="I65" s="3"/>
      <c r="J65" s="44"/>
    </row>
    <row r="66" spans="1:10" ht="56.25" hidden="1" x14ac:dyDescent="0.2">
      <c r="A66" s="19" t="s">
        <v>72</v>
      </c>
      <c r="B66" s="4" t="s">
        <v>83</v>
      </c>
      <c r="C66" s="4" t="s">
        <v>18</v>
      </c>
      <c r="D66" s="11" t="s">
        <v>19</v>
      </c>
      <c r="E66" s="9" t="s">
        <v>116</v>
      </c>
      <c r="F66" s="63"/>
      <c r="G66" s="60">
        <f t="shared" si="0"/>
        <v>0</v>
      </c>
      <c r="H66" s="3"/>
      <c r="I66" s="3"/>
      <c r="J66" s="44"/>
    </row>
    <row r="67" spans="1:10" ht="37.5" hidden="1" x14ac:dyDescent="0.2">
      <c r="A67" s="19" t="s">
        <v>72</v>
      </c>
      <c r="B67" s="4" t="s">
        <v>83</v>
      </c>
      <c r="C67" s="4" t="s">
        <v>18</v>
      </c>
      <c r="D67" s="11" t="s">
        <v>19</v>
      </c>
      <c r="E67" s="9" t="s">
        <v>51</v>
      </c>
      <c r="F67" s="63"/>
      <c r="G67" s="60">
        <f t="shared" si="0"/>
        <v>0</v>
      </c>
      <c r="H67" s="3"/>
      <c r="I67" s="3"/>
      <c r="J67" s="44"/>
    </row>
    <row r="68" spans="1:10" ht="37.5" hidden="1" x14ac:dyDescent="0.2">
      <c r="A68" s="19" t="s">
        <v>72</v>
      </c>
      <c r="B68" s="4" t="s">
        <v>83</v>
      </c>
      <c r="C68" s="4" t="s">
        <v>18</v>
      </c>
      <c r="D68" s="11" t="s">
        <v>19</v>
      </c>
      <c r="E68" s="9" t="s">
        <v>54</v>
      </c>
      <c r="F68" s="63"/>
      <c r="G68" s="60">
        <f t="shared" si="0"/>
        <v>0</v>
      </c>
      <c r="H68" s="3"/>
      <c r="I68" s="3"/>
      <c r="J68" s="44"/>
    </row>
    <row r="69" spans="1:10" ht="75" hidden="1" x14ac:dyDescent="0.2">
      <c r="A69" s="19" t="s">
        <v>72</v>
      </c>
      <c r="B69" s="4" t="s">
        <v>83</v>
      </c>
      <c r="C69" s="4" t="s">
        <v>18</v>
      </c>
      <c r="D69" s="11" t="s">
        <v>19</v>
      </c>
      <c r="E69" s="9" t="s">
        <v>121</v>
      </c>
      <c r="F69" s="63"/>
      <c r="G69" s="60">
        <f t="shared" si="0"/>
        <v>0</v>
      </c>
      <c r="H69" s="2"/>
      <c r="I69" s="3"/>
      <c r="J69" s="44"/>
    </row>
    <row r="70" spans="1:10" ht="18.75" hidden="1" x14ac:dyDescent="0.2">
      <c r="A70" s="19"/>
      <c r="B70" s="4"/>
      <c r="C70" s="4"/>
      <c r="D70" s="16"/>
      <c r="E70" s="9"/>
      <c r="F70" s="63"/>
      <c r="G70" s="60">
        <f t="shared" si="0"/>
        <v>0</v>
      </c>
      <c r="H70" s="3"/>
      <c r="I70" s="3"/>
      <c r="J70" s="44"/>
    </row>
    <row r="71" spans="1:10" ht="56.25" customHeight="1" x14ac:dyDescent="0.2">
      <c r="A71" s="49" t="s">
        <v>128</v>
      </c>
      <c r="B71" s="32"/>
      <c r="C71" s="32"/>
      <c r="D71" s="33" t="s">
        <v>47</v>
      </c>
      <c r="E71" s="90"/>
      <c r="F71" s="64"/>
      <c r="G71" s="59">
        <f t="shared" si="0"/>
        <v>340500</v>
      </c>
      <c r="H71" s="34">
        <f>H75+H76+H78+H77</f>
        <v>340500</v>
      </c>
      <c r="I71" s="34">
        <f>SUM(I72:I74)</f>
        <v>0</v>
      </c>
      <c r="J71" s="48"/>
    </row>
    <row r="72" spans="1:10" ht="58.5" hidden="1" customHeight="1" x14ac:dyDescent="0.2">
      <c r="A72" s="19">
        <v>1011090</v>
      </c>
      <c r="B72" s="4" t="s">
        <v>4</v>
      </c>
      <c r="C72" s="4" t="s">
        <v>39</v>
      </c>
      <c r="D72" s="16" t="s">
        <v>76</v>
      </c>
      <c r="E72" s="9" t="s">
        <v>91</v>
      </c>
      <c r="F72" s="63"/>
      <c r="G72" s="60">
        <f t="shared" si="0"/>
        <v>0</v>
      </c>
      <c r="H72" s="3"/>
      <c r="I72" s="3"/>
      <c r="J72" s="44"/>
    </row>
    <row r="73" spans="1:10" ht="27.75" hidden="1" customHeight="1" thickBot="1" x14ac:dyDescent="0.25">
      <c r="A73" s="19"/>
      <c r="B73" s="4" t="s">
        <v>48</v>
      </c>
      <c r="C73" s="4" t="s">
        <v>40</v>
      </c>
      <c r="D73" s="16" t="s">
        <v>49</v>
      </c>
      <c r="E73" s="9" t="s">
        <v>50</v>
      </c>
      <c r="F73" s="63"/>
      <c r="G73" s="60">
        <f t="shared" si="0"/>
        <v>0</v>
      </c>
      <c r="H73" s="3"/>
      <c r="I73" s="3"/>
      <c r="J73" s="44"/>
    </row>
    <row r="74" spans="1:10" ht="36" hidden="1" customHeight="1" x14ac:dyDescent="0.2">
      <c r="A74" s="19" t="s">
        <v>152</v>
      </c>
      <c r="B74" s="4" t="s">
        <v>153</v>
      </c>
      <c r="C74" s="4"/>
      <c r="D74" s="16" t="s">
        <v>151</v>
      </c>
      <c r="E74" s="9"/>
      <c r="F74" s="63"/>
      <c r="G74" s="60">
        <f t="shared" si="0"/>
        <v>290500</v>
      </c>
      <c r="H74" s="3">
        <f>H75+H78</f>
        <v>290500</v>
      </c>
      <c r="I74" s="3"/>
      <c r="J74" s="44"/>
    </row>
    <row r="75" spans="1:10" ht="56.25" x14ac:dyDescent="0.2">
      <c r="A75" s="129" t="s">
        <v>496</v>
      </c>
      <c r="B75" s="130" t="s">
        <v>497</v>
      </c>
      <c r="C75" s="130" t="s">
        <v>40</v>
      </c>
      <c r="D75" s="177" t="s">
        <v>221</v>
      </c>
      <c r="E75" s="9" t="s">
        <v>306</v>
      </c>
      <c r="F75" s="183" t="s">
        <v>506</v>
      </c>
      <c r="G75" s="60">
        <f t="shared" si="0"/>
        <v>90500</v>
      </c>
      <c r="H75" s="23">
        <v>90500</v>
      </c>
      <c r="I75" s="23"/>
      <c r="J75" s="45"/>
    </row>
    <row r="76" spans="1:10" ht="56.25" hidden="1" x14ac:dyDescent="0.2">
      <c r="A76" s="21" t="s">
        <v>219</v>
      </c>
      <c r="B76" s="6" t="s">
        <v>220</v>
      </c>
      <c r="C76" s="6" t="s">
        <v>40</v>
      </c>
      <c r="D76" s="22" t="s">
        <v>221</v>
      </c>
      <c r="E76" s="9" t="s">
        <v>306</v>
      </c>
      <c r="F76" s="185"/>
      <c r="G76" s="60">
        <f t="shared" si="0"/>
        <v>0</v>
      </c>
      <c r="H76" s="23"/>
      <c r="I76" s="23"/>
      <c r="J76" s="45"/>
    </row>
    <row r="77" spans="1:10" ht="37.5" x14ac:dyDescent="0.2">
      <c r="A77" s="21" t="s">
        <v>496</v>
      </c>
      <c r="B77" s="6" t="s">
        <v>497</v>
      </c>
      <c r="C77" s="6" t="s">
        <v>40</v>
      </c>
      <c r="D77" s="22" t="s">
        <v>221</v>
      </c>
      <c r="E77" s="9" t="s">
        <v>500</v>
      </c>
      <c r="F77" s="28" t="s">
        <v>507</v>
      </c>
      <c r="G77" s="60">
        <f t="shared" si="0"/>
        <v>50000</v>
      </c>
      <c r="H77" s="23">
        <v>50000</v>
      </c>
      <c r="I77" s="23"/>
      <c r="J77" s="45"/>
    </row>
    <row r="78" spans="1:10" ht="37.5" x14ac:dyDescent="0.2">
      <c r="A78" s="129" t="s">
        <v>496</v>
      </c>
      <c r="B78" s="130" t="s">
        <v>497</v>
      </c>
      <c r="C78" s="130" t="s">
        <v>40</v>
      </c>
      <c r="D78" s="177" t="s">
        <v>221</v>
      </c>
      <c r="E78" s="9" t="s">
        <v>341</v>
      </c>
      <c r="F78" s="28" t="s">
        <v>508</v>
      </c>
      <c r="G78" s="60">
        <f t="shared" si="0"/>
        <v>200000</v>
      </c>
      <c r="H78" s="23">
        <v>200000</v>
      </c>
      <c r="I78" s="23"/>
      <c r="J78" s="45"/>
    </row>
    <row r="79" spans="1:10" ht="56.25" x14ac:dyDescent="0.35">
      <c r="A79" s="49" t="s">
        <v>129</v>
      </c>
      <c r="B79" s="32"/>
      <c r="C79" s="32"/>
      <c r="D79" s="25" t="s">
        <v>20</v>
      </c>
      <c r="E79" s="91"/>
      <c r="F79" s="65"/>
      <c r="G79" s="59">
        <f>H79+I79</f>
        <v>23758400</v>
      </c>
      <c r="H79" s="5">
        <f>SUM(H83:H109)</f>
        <v>23758400</v>
      </c>
      <c r="I79" s="5">
        <f>I90+I92+I101+I82+I108+I83+I84+I85+I86+I87+I109</f>
        <v>0</v>
      </c>
      <c r="J79" s="50">
        <f>J90+J92+J101+J82+J108+J83+J84+J85+J86+J87+J109</f>
        <v>0</v>
      </c>
    </row>
    <row r="80" spans="1:10" ht="0.75" hidden="1" customHeight="1" x14ac:dyDescent="0.3">
      <c r="A80" s="19"/>
      <c r="B80" s="4" t="s">
        <v>21</v>
      </c>
      <c r="C80" s="4"/>
      <c r="D80" s="1" t="s">
        <v>22</v>
      </c>
      <c r="E80" s="29"/>
      <c r="F80" s="66"/>
      <c r="G80" s="60">
        <f t="shared" si="0"/>
        <v>0</v>
      </c>
      <c r="H80" s="2"/>
      <c r="I80" s="2"/>
      <c r="J80" s="47"/>
    </row>
    <row r="81" spans="1:10" ht="15.75" hidden="1" customHeight="1" x14ac:dyDescent="0.3">
      <c r="A81" s="19"/>
      <c r="B81" s="4" t="s">
        <v>23</v>
      </c>
      <c r="C81" s="4"/>
      <c r="D81" s="1" t="s">
        <v>24</v>
      </c>
      <c r="E81" s="29"/>
      <c r="F81" s="66"/>
      <c r="G81" s="60">
        <f t="shared" si="0"/>
        <v>0</v>
      </c>
      <c r="H81" s="2"/>
      <c r="I81" s="2"/>
      <c r="J81" s="47"/>
    </row>
    <row r="82" spans="1:10" ht="22.5" hidden="1" customHeight="1" x14ac:dyDescent="0.3">
      <c r="A82" s="19" t="s">
        <v>276</v>
      </c>
      <c r="B82" s="4" t="s">
        <v>208</v>
      </c>
      <c r="C82" s="4"/>
      <c r="D82" s="1" t="s">
        <v>245</v>
      </c>
      <c r="E82" s="29"/>
      <c r="F82" s="66"/>
      <c r="G82" s="60">
        <f t="shared" si="0"/>
        <v>2073000</v>
      </c>
      <c r="H82" s="2">
        <f>H89</f>
        <v>2073000</v>
      </c>
      <c r="I82" s="2">
        <f>I89</f>
        <v>0</v>
      </c>
      <c r="J82" s="47"/>
    </row>
    <row r="83" spans="1:10" ht="97.9" customHeight="1" x14ac:dyDescent="0.2">
      <c r="A83" s="19" t="s">
        <v>393</v>
      </c>
      <c r="B83" s="4" t="s">
        <v>114</v>
      </c>
      <c r="C83" s="4" t="s">
        <v>41</v>
      </c>
      <c r="D83" s="1" t="s">
        <v>115</v>
      </c>
      <c r="E83" s="12" t="s">
        <v>440</v>
      </c>
      <c r="F83" s="28" t="s">
        <v>526</v>
      </c>
      <c r="G83" s="60">
        <f t="shared" si="0"/>
        <v>12330000</v>
      </c>
      <c r="H83" s="2">
        <f>12540000-1000000-310000+1100000</f>
        <v>12330000</v>
      </c>
      <c r="I83" s="2"/>
      <c r="J83" s="47">
        <f>I83</f>
        <v>0</v>
      </c>
    </row>
    <row r="84" spans="1:10" ht="36.75" hidden="1" customHeight="1" x14ac:dyDescent="0.2">
      <c r="A84" s="19" t="s">
        <v>393</v>
      </c>
      <c r="B84" s="4" t="s">
        <v>114</v>
      </c>
      <c r="C84" s="4" t="s">
        <v>41</v>
      </c>
      <c r="D84" s="1" t="s">
        <v>115</v>
      </c>
      <c r="E84" s="12" t="s">
        <v>397</v>
      </c>
      <c r="F84" s="28"/>
      <c r="G84" s="60">
        <f t="shared" si="0"/>
        <v>0</v>
      </c>
      <c r="H84" s="2"/>
      <c r="I84" s="2"/>
      <c r="J84" s="47">
        <f>I84</f>
        <v>0</v>
      </c>
    </row>
    <row r="85" spans="1:10" ht="56.25" hidden="1" customHeight="1" x14ac:dyDescent="0.2">
      <c r="A85" s="19" t="s">
        <v>393</v>
      </c>
      <c r="B85" s="4" t="s">
        <v>114</v>
      </c>
      <c r="C85" s="4" t="s">
        <v>41</v>
      </c>
      <c r="D85" s="1" t="s">
        <v>115</v>
      </c>
      <c r="E85" s="12" t="s">
        <v>397</v>
      </c>
      <c r="F85" s="28"/>
      <c r="G85" s="60">
        <f t="shared" si="0"/>
        <v>0</v>
      </c>
      <c r="H85" s="2"/>
      <c r="I85" s="2"/>
      <c r="J85" s="47"/>
    </row>
    <row r="86" spans="1:10" ht="78.75" hidden="1" customHeight="1" x14ac:dyDescent="0.2">
      <c r="A86" s="19" t="s">
        <v>393</v>
      </c>
      <c r="B86" s="4" t="s">
        <v>114</v>
      </c>
      <c r="C86" s="4" t="s">
        <v>41</v>
      </c>
      <c r="D86" s="1" t="s">
        <v>115</v>
      </c>
      <c r="E86" s="12" t="s">
        <v>441</v>
      </c>
      <c r="F86" s="28"/>
      <c r="G86" s="60">
        <f t="shared" si="0"/>
        <v>0</v>
      </c>
      <c r="H86" s="2"/>
      <c r="I86" s="2"/>
      <c r="J86" s="47"/>
    </row>
    <row r="87" spans="1:10" ht="76.5" customHeight="1" x14ac:dyDescent="0.2">
      <c r="A87" s="19" t="s">
        <v>307</v>
      </c>
      <c r="B87" s="4" t="s">
        <v>272</v>
      </c>
      <c r="C87" s="4" t="s">
        <v>273</v>
      </c>
      <c r="D87" s="1" t="s">
        <v>274</v>
      </c>
      <c r="E87" s="12" t="s">
        <v>442</v>
      </c>
      <c r="F87" s="28" t="s">
        <v>527</v>
      </c>
      <c r="G87" s="60">
        <f t="shared" si="0"/>
        <v>3055000</v>
      </c>
      <c r="H87" s="2">
        <f>2055000+1000000</f>
        <v>3055000</v>
      </c>
      <c r="I87" s="2"/>
      <c r="J87" s="47">
        <f>I87</f>
        <v>0</v>
      </c>
    </row>
    <row r="88" spans="1:10" ht="37.5" hidden="1" customHeight="1" x14ac:dyDescent="0.2">
      <c r="A88" s="19" t="s">
        <v>380</v>
      </c>
      <c r="B88" s="4" t="s">
        <v>381</v>
      </c>
      <c r="C88" s="4" t="s">
        <v>382</v>
      </c>
      <c r="D88" s="11" t="s">
        <v>383</v>
      </c>
      <c r="E88" s="9" t="s">
        <v>386</v>
      </c>
      <c r="F88" s="28"/>
      <c r="G88" s="60">
        <f t="shared" si="0"/>
        <v>0</v>
      </c>
      <c r="H88" s="2"/>
      <c r="I88" s="2"/>
      <c r="J88" s="47"/>
    </row>
    <row r="89" spans="1:10" ht="75" x14ac:dyDescent="0.2">
      <c r="A89" s="21" t="s">
        <v>277</v>
      </c>
      <c r="B89" s="6" t="s">
        <v>210</v>
      </c>
      <c r="C89" s="6" t="s">
        <v>278</v>
      </c>
      <c r="D89" s="13" t="s">
        <v>211</v>
      </c>
      <c r="E89" s="12" t="s">
        <v>446</v>
      </c>
      <c r="F89" s="28" t="s">
        <v>525</v>
      </c>
      <c r="G89" s="60">
        <f t="shared" si="0"/>
        <v>2073000</v>
      </c>
      <c r="H89" s="7">
        <f>1405000+668000</f>
        <v>2073000</v>
      </c>
      <c r="I89" s="7"/>
      <c r="J89" s="46"/>
    </row>
    <row r="90" spans="1:10" ht="36" hidden="1" customHeight="1" x14ac:dyDescent="0.2">
      <c r="A90" s="19" t="s">
        <v>161</v>
      </c>
      <c r="B90" s="4" t="s">
        <v>162</v>
      </c>
      <c r="C90" s="4"/>
      <c r="D90" s="121" t="s">
        <v>105</v>
      </c>
      <c r="E90" s="9"/>
      <c r="F90" s="28"/>
      <c r="G90" s="60">
        <f t="shared" si="0"/>
        <v>0</v>
      </c>
      <c r="H90" s="2"/>
      <c r="I90" s="2"/>
      <c r="J90" s="47"/>
    </row>
    <row r="91" spans="1:10" ht="54" hidden="1" customHeight="1" x14ac:dyDescent="0.2">
      <c r="A91" s="21" t="s">
        <v>163</v>
      </c>
      <c r="B91" s="6" t="s">
        <v>164</v>
      </c>
      <c r="C91" s="6" t="s">
        <v>26</v>
      </c>
      <c r="D91" s="12" t="s">
        <v>166</v>
      </c>
      <c r="E91" s="9" t="s">
        <v>215</v>
      </c>
      <c r="F91" s="28"/>
      <c r="G91" s="60">
        <f t="shared" ref="G91:G159" si="1">H91+I91</f>
        <v>0</v>
      </c>
      <c r="H91" s="7"/>
      <c r="I91" s="7"/>
      <c r="J91" s="46"/>
    </row>
    <row r="92" spans="1:10" ht="36" hidden="1" customHeight="1" x14ac:dyDescent="0.2">
      <c r="A92" s="19" t="s">
        <v>168</v>
      </c>
      <c r="B92" s="4" t="s">
        <v>165</v>
      </c>
      <c r="C92" s="4"/>
      <c r="D92" s="11" t="s">
        <v>167</v>
      </c>
      <c r="E92" s="9"/>
      <c r="F92" s="28"/>
      <c r="G92" s="60">
        <f t="shared" si="1"/>
        <v>0</v>
      </c>
      <c r="H92" s="2"/>
      <c r="I92" s="2"/>
      <c r="J92" s="47"/>
    </row>
    <row r="93" spans="1:10" ht="37.5" hidden="1" x14ac:dyDescent="0.2">
      <c r="A93" s="21" t="s">
        <v>222</v>
      </c>
      <c r="B93" s="6" t="s">
        <v>223</v>
      </c>
      <c r="C93" s="6" t="s">
        <v>26</v>
      </c>
      <c r="D93" s="12" t="s">
        <v>224</v>
      </c>
      <c r="E93" s="9" t="s">
        <v>308</v>
      </c>
      <c r="F93" s="28"/>
      <c r="G93" s="60">
        <f t="shared" si="1"/>
        <v>0</v>
      </c>
      <c r="H93" s="7"/>
      <c r="I93" s="7"/>
      <c r="J93" s="46"/>
    </row>
    <row r="94" spans="1:10" ht="38.25" customHeight="1" x14ac:dyDescent="0.2">
      <c r="A94" s="21" t="s">
        <v>222</v>
      </c>
      <c r="B94" s="6" t="s">
        <v>223</v>
      </c>
      <c r="C94" s="6" t="s">
        <v>26</v>
      </c>
      <c r="D94" s="12" t="s">
        <v>224</v>
      </c>
      <c r="E94" s="9" t="s">
        <v>342</v>
      </c>
      <c r="F94" s="28" t="s">
        <v>521</v>
      </c>
      <c r="G94" s="60">
        <f t="shared" si="1"/>
        <v>3950000</v>
      </c>
      <c r="H94" s="7">
        <f>2500000+1450000</f>
        <v>3950000</v>
      </c>
      <c r="I94" s="7"/>
      <c r="J94" s="46"/>
    </row>
    <row r="95" spans="1:10" ht="34.5" customHeight="1" x14ac:dyDescent="0.2">
      <c r="A95" s="21" t="s">
        <v>222</v>
      </c>
      <c r="B95" s="6" t="s">
        <v>223</v>
      </c>
      <c r="C95" s="6" t="s">
        <v>26</v>
      </c>
      <c r="D95" s="12" t="s">
        <v>224</v>
      </c>
      <c r="E95" s="9" t="s">
        <v>309</v>
      </c>
      <c r="F95" s="28" t="s">
        <v>522</v>
      </c>
      <c r="G95" s="60">
        <f t="shared" si="1"/>
        <v>50000</v>
      </c>
      <c r="H95" s="7">
        <v>50000</v>
      </c>
      <c r="I95" s="7"/>
      <c r="J95" s="46"/>
    </row>
    <row r="96" spans="1:10" ht="37.5" hidden="1" x14ac:dyDescent="0.2">
      <c r="A96" s="21" t="s">
        <v>222</v>
      </c>
      <c r="B96" s="6" t="s">
        <v>223</v>
      </c>
      <c r="C96" s="6" t="s">
        <v>26</v>
      </c>
      <c r="D96" s="12" t="s">
        <v>224</v>
      </c>
      <c r="E96" s="9" t="s">
        <v>312</v>
      </c>
      <c r="F96" s="28"/>
      <c r="G96" s="60">
        <f t="shared" si="1"/>
        <v>0</v>
      </c>
      <c r="H96" s="7"/>
      <c r="I96" s="7"/>
      <c r="J96" s="46"/>
    </row>
    <row r="97" spans="1:10" ht="36" hidden="1" customHeight="1" x14ac:dyDescent="0.2">
      <c r="A97" s="21" t="s">
        <v>222</v>
      </c>
      <c r="B97" s="6" t="s">
        <v>223</v>
      </c>
      <c r="C97" s="6" t="s">
        <v>26</v>
      </c>
      <c r="D97" s="12" t="s">
        <v>224</v>
      </c>
      <c r="E97" s="9" t="s">
        <v>310</v>
      </c>
      <c r="F97" s="28"/>
      <c r="G97" s="60">
        <f t="shared" si="1"/>
        <v>0</v>
      </c>
      <c r="H97" s="7"/>
      <c r="I97" s="7"/>
      <c r="J97" s="46"/>
    </row>
    <row r="98" spans="1:10" ht="79.5" hidden="1" customHeight="1" x14ac:dyDescent="0.2">
      <c r="A98" s="21" t="s">
        <v>394</v>
      </c>
      <c r="B98" s="6" t="s">
        <v>395</v>
      </c>
      <c r="C98" s="6" t="s">
        <v>26</v>
      </c>
      <c r="D98" s="12" t="s">
        <v>396</v>
      </c>
      <c r="E98" s="9" t="s">
        <v>424</v>
      </c>
      <c r="F98" s="28"/>
      <c r="G98" s="60">
        <f t="shared" si="1"/>
        <v>0</v>
      </c>
      <c r="H98" s="7"/>
      <c r="I98" s="7"/>
      <c r="J98" s="46"/>
    </row>
    <row r="99" spans="1:10" ht="37.5" x14ac:dyDescent="0.2">
      <c r="A99" s="21" t="s">
        <v>222</v>
      </c>
      <c r="B99" s="6" t="s">
        <v>223</v>
      </c>
      <c r="C99" s="6" t="s">
        <v>26</v>
      </c>
      <c r="D99" s="12" t="s">
        <v>224</v>
      </c>
      <c r="E99" s="9" t="s">
        <v>418</v>
      </c>
      <c r="F99" s="28" t="s">
        <v>524</v>
      </c>
      <c r="G99" s="60">
        <f t="shared" si="1"/>
        <v>1821300</v>
      </c>
      <c r="H99" s="7">
        <f>1821300</f>
        <v>1821300</v>
      </c>
      <c r="I99" s="7"/>
      <c r="J99" s="46"/>
    </row>
    <row r="100" spans="1:10" ht="37.5" hidden="1" customHeight="1" x14ac:dyDescent="0.2">
      <c r="A100" s="21" t="s">
        <v>222</v>
      </c>
      <c r="B100" s="6" t="s">
        <v>223</v>
      </c>
      <c r="C100" s="6" t="s">
        <v>26</v>
      </c>
      <c r="D100" s="12" t="s">
        <v>224</v>
      </c>
      <c r="E100" s="9" t="s">
        <v>311</v>
      </c>
      <c r="F100" s="28"/>
      <c r="G100" s="60">
        <f t="shared" si="1"/>
        <v>0</v>
      </c>
      <c r="H100" s="7"/>
      <c r="I100" s="7"/>
      <c r="J100" s="46"/>
    </row>
    <row r="101" spans="1:10" ht="56.25" hidden="1" customHeight="1" x14ac:dyDescent="0.2">
      <c r="A101" s="21" t="s">
        <v>222</v>
      </c>
      <c r="B101" s="6" t="s">
        <v>223</v>
      </c>
      <c r="C101" s="6" t="s">
        <v>26</v>
      </c>
      <c r="D101" s="12" t="s">
        <v>224</v>
      </c>
      <c r="E101" s="9" t="s">
        <v>326</v>
      </c>
      <c r="F101" s="28"/>
      <c r="G101" s="60">
        <f t="shared" si="1"/>
        <v>0</v>
      </c>
      <c r="H101" s="2"/>
      <c r="I101" s="2"/>
      <c r="J101" s="47"/>
    </row>
    <row r="102" spans="1:10" ht="18.75" hidden="1" customHeight="1" x14ac:dyDescent="0.2">
      <c r="A102" s="21"/>
      <c r="B102" s="4"/>
      <c r="C102" s="4"/>
      <c r="D102" s="12"/>
      <c r="E102" s="9"/>
      <c r="F102" s="28"/>
      <c r="G102" s="60">
        <f t="shared" si="1"/>
        <v>0</v>
      </c>
      <c r="H102" s="2"/>
      <c r="I102" s="2"/>
      <c r="J102" s="47"/>
    </row>
    <row r="103" spans="1:10" ht="56.25" hidden="1" customHeight="1" x14ac:dyDescent="0.2">
      <c r="A103" s="19"/>
      <c r="B103" s="4" t="s">
        <v>25</v>
      </c>
      <c r="C103" s="4"/>
      <c r="D103" s="11" t="s">
        <v>27</v>
      </c>
      <c r="E103" s="9" t="s">
        <v>28</v>
      </c>
      <c r="F103" s="28"/>
      <c r="G103" s="60">
        <f t="shared" si="1"/>
        <v>0</v>
      </c>
      <c r="H103" s="2"/>
      <c r="I103" s="2"/>
      <c r="J103" s="47"/>
    </row>
    <row r="104" spans="1:10" ht="18.75" hidden="1" customHeight="1" x14ac:dyDescent="0.2">
      <c r="A104" s="19"/>
      <c r="B104" s="4"/>
      <c r="C104" s="4"/>
      <c r="D104" s="11"/>
      <c r="E104" s="9"/>
      <c r="F104" s="28"/>
      <c r="G104" s="60">
        <f t="shared" si="1"/>
        <v>0</v>
      </c>
      <c r="H104" s="2"/>
      <c r="I104" s="2"/>
      <c r="J104" s="47"/>
    </row>
    <row r="105" spans="1:10" ht="56.25" hidden="1" x14ac:dyDescent="0.2">
      <c r="A105" s="21" t="s">
        <v>222</v>
      </c>
      <c r="B105" s="6" t="s">
        <v>223</v>
      </c>
      <c r="C105" s="6" t="s">
        <v>26</v>
      </c>
      <c r="D105" s="12" t="s">
        <v>224</v>
      </c>
      <c r="E105" s="9" t="s">
        <v>443</v>
      </c>
      <c r="F105" s="28"/>
      <c r="G105" s="60">
        <f t="shared" si="1"/>
        <v>0</v>
      </c>
      <c r="H105" s="2"/>
      <c r="I105" s="2"/>
      <c r="J105" s="47"/>
    </row>
    <row r="106" spans="1:10" ht="93.75" hidden="1" x14ac:dyDescent="0.2">
      <c r="A106" s="21" t="s">
        <v>222</v>
      </c>
      <c r="B106" s="6" t="s">
        <v>223</v>
      </c>
      <c r="C106" s="6" t="s">
        <v>26</v>
      </c>
      <c r="D106" s="12" t="s">
        <v>224</v>
      </c>
      <c r="E106" s="9" t="s">
        <v>427</v>
      </c>
      <c r="F106" s="28"/>
      <c r="G106" s="60">
        <f t="shared" si="1"/>
        <v>0</v>
      </c>
      <c r="H106" s="2"/>
      <c r="I106" s="2"/>
      <c r="J106" s="47"/>
    </row>
    <row r="107" spans="1:10" ht="56.25" x14ac:dyDescent="0.2">
      <c r="A107" s="21" t="s">
        <v>222</v>
      </c>
      <c r="B107" s="6" t="s">
        <v>223</v>
      </c>
      <c r="C107" s="6" t="s">
        <v>26</v>
      </c>
      <c r="D107" s="12" t="s">
        <v>224</v>
      </c>
      <c r="E107" s="9" t="s">
        <v>454</v>
      </c>
      <c r="F107" s="28" t="s">
        <v>523</v>
      </c>
      <c r="G107" s="60">
        <f t="shared" si="1"/>
        <v>479100</v>
      </c>
      <c r="H107" s="2">
        <v>479100</v>
      </c>
      <c r="I107" s="2"/>
      <c r="J107" s="47"/>
    </row>
    <row r="108" spans="1:10" ht="37.5" hidden="1" x14ac:dyDescent="0.2">
      <c r="A108" s="21" t="s">
        <v>222</v>
      </c>
      <c r="B108" s="6" t="s">
        <v>223</v>
      </c>
      <c r="C108" s="6" t="s">
        <v>26</v>
      </c>
      <c r="D108" s="12" t="s">
        <v>224</v>
      </c>
      <c r="E108" s="9" t="s">
        <v>339</v>
      </c>
      <c r="F108" s="28"/>
      <c r="G108" s="60">
        <f>H108+I108</f>
        <v>0</v>
      </c>
      <c r="H108" s="2"/>
      <c r="I108" s="2"/>
      <c r="J108" s="47"/>
    </row>
    <row r="109" spans="1:10" ht="56.25" hidden="1" x14ac:dyDescent="0.2">
      <c r="A109" s="21" t="s">
        <v>426</v>
      </c>
      <c r="B109" s="6" t="s">
        <v>372</v>
      </c>
      <c r="C109" s="4" t="s">
        <v>12</v>
      </c>
      <c r="D109" s="31" t="s">
        <v>377</v>
      </c>
      <c r="E109" s="9" t="s">
        <v>397</v>
      </c>
      <c r="F109" s="28"/>
      <c r="G109" s="60">
        <f>H109+I109</f>
        <v>0</v>
      </c>
      <c r="H109" s="2"/>
      <c r="I109" s="2"/>
      <c r="J109" s="47">
        <f>I109</f>
        <v>0</v>
      </c>
    </row>
    <row r="110" spans="1:10" ht="56.25" x14ac:dyDescent="0.2">
      <c r="A110" s="49" t="s">
        <v>130</v>
      </c>
      <c r="B110" s="32"/>
      <c r="C110" s="32"/>
      <c r="D110" s="25" t="s">
        <v>29</v>
      </c>
      <c r="E110" s="35"/>
      <c r="F110" s="35"/>
      <c r="G110" s="59">
        <f>H110+I110</f>
        <v>19757600</v>
      </c>
      <c r="H110" s="34">
        <f>H112+H113+H115+H117+H119+H121+H122+H123+H125+H128+H129+H130+H134+H136+H144+H135</f>
        <v>19457600</v>
      </c>
      <c r="I110" s="34">
        <f>I117+I128</f>
        <v>300000</v>
      </c>
      <c r="J110" s="48">
        <f>J117+J128</f>
        <v>300000</v>
      </c>
    </row>
    <row r="111" spans="1:10" ht="99.75" hidden="1" customHeight="1" x14ac:dyDescent="0.2">
      <c r="A111" s="19" t="s">
        <v>169</v>
      </c>
      <c r="B111" s="103" t="s">
        <v>108</v>
      </c>
      <c r="C111" s="4"/>
      <c r="D111" s="1" t="s">
        <v>170</v>
      </c>
      <c r="E111" s="186" t="s">
        <v>313</v>
      </c>
      <c r="F111" s="28"/>
      <c r="G111" s="60">
        <f t="shared" si="1"/>
        <v>712000</v>
      </c>
      <c r="H111" s="3">
        <f>SUM(H112:H115)</f>
        <v>712000</v>
      </c>
      <c r="I111" s="3">
        <f>SUM(I112:I115)</f>
        <v>0</v>
      </c>
      <c r="J111" s="44">
        <f>SUM(J112:J115)</f>
        <v>0</v>
      </c>
    </row>
    <row r="112" spans="1:10" ht="56.25" hidden="1" customHeight="1" x14ac:dyDescent="0.2">
      <c r="A112" s="21" t="s">
        <v>171</v>
      </c>
      <c r="B112" s="38" t="s">
        <v>109</v>
      </c>
      <c r="C112" s="6" t="s">
        <v>5</v>
      </c>
      <c r="D112" s="13" t="s">
        <v>172</v>
      </c>
      <c r="E112" s="187"/>
      <c r="F112" s="183" t="s">
        <v>514</v>
      </c>
      <c r="G112" s="60">
        <f t="shared" si="1"/>
        <v>0</v>
      </c>
      <c r="H112" s="3"/>
      <c r="I112" s="3"/>
      <c r="J112" s="44"/>
    </row>
    <row r="113" spans="1:10" ht="37.5" x14ac:dyDescent="0.2">
      <c r="A113" s="21" t="s">
        <v>174</v>
      </c>
      <c r="B113" s="38" t="s">
        <v>173</v>
      </c>
      <c r="C113" s="6" t="s">
        <v>111</v>
      </c>
      <c r="D113" s="13" t="s">
        <v>112</v>
      </c>
      <c r="E113" s="187"/>
      <c r="F113" s="184"/>
      <c r="G113" s="60">
        <f t="shared" si="1"/>
        <v>12000</v>
      </c>
      <c r="H113" s="3">
        <v>12000</v>
      </c>
      <c r="I113" s="3"/>
      <c r="J113" s="44"/>
    </row>
    <row r="114" spans="1:10" ht="75" hidden="1" customHeight="1" x14ac:dyDescent="0.2">
      <c r="A114" s="21" t="s">
        <v>175</v>
      </c>
      <c r="B114" s="38" t="s">
        <v>110</v>
      </c>
      <c r="C114" s="6" t="s">
        <v>111</v>
      </c>
      <c r="D114" s="13" t="s">
        <v>176</v>
      </c>
      <c r="E114" s="187"/>
      <c r="F114" s="184"/>
      <c r="G114" s="60">
        <f t="shared" si="1"/>
        <v>0</v>
      </c>
      <c r="H114" s="3"/>
      <c r="I114" s="3"/>
      <c r="J114" s="44"/>
    </row>
    <row r="115" spans="1:10" ht="56.25" x14ac:dyDescent="0.2">
      <c r="A115" s="21" t="s">
        <v>178</v>
      </c>
      <c r="B115" s="38" t="s">
        <v>177</v>
      </c>
      <c r="C115" s="6" t="s">
        <v>111</v>
      </c>
      <c r="D115" s="13" t="s">
        <v>113</v>
      </c>
      <c r="E115" s="187"/>
      <c r="F115" s="184"/>
      <c r="G115" s="60">
        <f t="shared" si="1"/>
        <v>700000</v>
      </c>
      <c r="H115" s="3">
        <v>700000</v>
      </c>
      <c r="I115" s="3"/>
      <c r="J115" s="44"/>
    </row>
    <row r="116" spans="1:10" ht="25.5" hidden="1" customHeight="1" x14ac:dyDescent="0.3">
      <c r="A116" s="19" t="s">
        <v>232</v>
      </c>
      <c r="B116" s="4" t="s">
        <v>233</v>
      </c>
      <c r="C116" s="4"/>
      <c r="D116" s="14" t="s">
        <v>185</v>
      </c>
      <c r="E116" s="187"/>
      <c r="F116" s="184"/>
      <c r="G116" s="60">
        <f t="shared" si="1"/>
        <v>0</v>
      </c>
      <c r="H116" s="2"/>
      <c r="I116" s="2"/>
      <c r="J116" s="47"/>
    </row>
    <row r="117" spans="1:10" ht="44.25" customHeight="1" x14ac:dyDescent="0.3">
      <c r="A117" s="21" t="s">
        <v>234</v>
      </c>
      <c r="B117" s="6" t="s">
        <v>235</v>
      </c>
      <c r="C117" s="6" t="s">
        <v>4</v>
      </c>
      <c r="D117" s="27" t="s">
        <v>236</v>
      </c>
      <c r="E117" s="188"/>
      <c r="F117" s="185"/>
      <c r="G117" s="60">
        <f t="shared" si="1"/>
        <v>445000</v>
      </c>
      <c r="H117" s="7">
        <v>145000</v>
      </c>
      <c r="I117" s="7">
        <v>300000</v>
      </c>
      <c r="J117" s="46">
        <f>I117</f>
        <v>300000</v>
      </c>
    </row>
    <row r="118" spans="1:10" ht="37.5" hidden="1" customHeight="1" x14ac:dyDescent="0.3">
      <c r="A118" s="21" t="s">
        <v>234</v>
      </c>
      <c r="B118" s="6" t="s">
        <v>235</v>
      </c>
      <c r="C118" s="6" t="s">
        <v>4</v>
      </c>
      <c r="D118" s="27" t="s">
        <v>236</v>
      </c>
      <c r="E118" s="180" t="s">
        <v>444</v>
      </c>
      <c r="F118" s="28"/>
      <c r="G118" s="60">
        <f t="shared" si="1"/>
        <v>0</v>
      </c>
      <c r="H118" s="2"/>
      <c r="I118" s="2"/>
      <c r="J118" s="47"/>
    </row>
    <row r="119" spans="1:10" ht="40.15" customHeight="1" x14ac:dyDescent="0.3">
      <c r="A119" s="21" t="s">
        <v>234</v>
      </c>
      <c r="B119" s="6" t="s">
        <v>235</v>
      </c>
      <c r="C119" s="6" t="s">
        <v>4</v>
      </c>
      <c r="D119" s="27" t="s">
        <v>236</v>
      </c>
      <c r="E119" s="181"/>
      <c r="F119" s="183" t="s">
        <v>515</v>
      </c>
      <c r="G119" s="60">
        <f t="shared" si="1"/>
        <v>475000</v>
      </c>
      <c r="H119" s="2">
        <v>475000</v>
      </c>
      <c r="I119" s="2"/>
      <c r="J119" s="47"/>
    </row>
    <row r="120" spans="1:10" ht="37.5" hidden="1" customHeight="1" x14ac:dyDescent="0.3">
      <c r="A120" s="19" t="s">
        <v>180</v>
      </c>
      <c r="B120" s="4" t="s">
        <v>106</v>
      </c>
      <c r="C120" s="4"/>
      <c r="D120" s="14" t="s">
        <v>98</v>
      </c>
      <c r="E120" s="181"/>
      <c r="F120" s="184"/>
      <c r="G120" s="60">
        <f t="shared" si="1"/>
        <v>0</v>
      </c>
      <c r="H120" s="2"/>
      <c r="I120" s="2"/>
      <c r="J120" s="47"/>
    </row>
    <row r="121" spans="1:10" ht="45.75" hidden="1" customHeight="1" x14ac:dyDescent="0.2">
      <c r="A121" s="21" t="s">
        <v>179</v>
      </c>
      <c r="B121" s="6" t="s">
        <v>156</v>
      </c>
      <c r="C121" s="6" t="s">
        <v>31</v>
      </c>
      <c r="D121" s="13" t="s">
        <v>99</v>
      </c>
      <c r="E121" s="182"/>
      <c r="F121" s="185"/>
      <c r="G121" s="60">
        <f t="shared" si="1"/>
        <v>0</v>
      </c>
      <c r="H121" s="2"/>
      <c r="I121" s="2"/>
      <c r="J121" s="47"/>
    </row>
    <row r="122" spans="1:10" ht="96" customHeight="1" x14ac:dyDescent="0.2">
      <c r="A122" s="19" t="s">
        <v>181</v>
      </c>
      <c r="B122" s="4" t="s">
        <v>84</v>
      </c>
      <c r="C122" s="4" t="s">
        <v>31</v>
      </c>
      <c r="D122" s="11" t="s">
        <v>78</v>
      </c>
      <c r="E122" s="107" t="s">
        <v>314</v>
      </c>
      <c r="F122" s="28" t="s">
        <v>516</v>
      </c>
      <c r="G122" s="60">
        <f t="shared" si="1"/>
        <v>1000000</v>
      </c>
      <c r="H122" s="2">
        <v>1000000</v>
      </c>
      <c r="I122" s="2"/>
      <c r="J122" s="47"/>
    </row>
    <row r="123" spans="1:10" ht="137.44999999999999" customHeight="1" x14ac:dyDescent="0.2">
      <c r="A123" s="19" t="s">
        <v>182</v>
      </c>
      <c r="B123" s="4" t="s">
        <v>95</v>
      </c>
      <c r="C123" s="2">
        <v>1010</v>
      </c>
      <c r="D123" s="1" t="s">
        <v>225</v>
      </c>
      <c r="E123" s="181" t="s">
        <v>337</v>
      </c>
      <c r="F123" s="183" t="s">
        <v>517</v>
      </c>
      <c r="G123" s="60">
        <f t="shared" si="1"/>
        <v>1000000</v>
      </c>
      <c r="H123" s="2">
        <v>1000000</v>
      </c>
      <c r="I123" s="2"/>
      <c r="J123" s="47"/>
    </row>
    <row r="124" spans="1:10" ht="24" hidden="1" customHeight="1" x14ac:dyDescent="0.3">
      <c r="A124" s="21" t="s">
        <v>232</v>
      </c>
      <c r="B124" s="4" t="s">
        <v>233</v>
      </c>
      <c r="C124" s="2"/>
      <c r="D124" s="14" t="s">
        <v>185</v>
      </c>
      <c r="E124" s="181"/>
      <c r="F124" s="184"/>
      <c r="G124" s="60">
        <f t="shared" si="1"/>
        <v>0</v>
      </c>
      <c r="H124" s="2"/>
      <c r="I124" s="2"/>
      <c r="J124" s="47"/>
    </row>
    <row r="125" spans="1:10" ht="44.25" customHeight="1" x14ac:dyDescent="0.3">
      <c r="A125" s="21" t="s">
        <v>234</v>
      </c>
      <c r="B125" s="6" t="s">
        <v>235</v>
      </c>
      <c r="C125" s="6" t="s">
        <v>4</v>
      </c>
      <c r="D125" s="27" t="s">
        <v>236</v>
      </c>
      <c r="E125" s="182"/>
      <c r="F125" s="185"/>
      <c r="G125" s="60">
        <f t="shared" si="1"/>
        <v>4525000</v>
      </c>
      <c r="H125" s="2">
        <v>4525000</v>
      </c>
      <c r="I125" s="2"/>
      <c r="J125" s="47"/>
    </row>
    <row r="126" spans="1:10" ht="42" hidden="1" customHeight="1" x14ac:dyDescent="0.2">
      <c r="A126" s="19" t="s">
        <v>226</v>
      </c>
      <c r="B126" s="4" t="s">
        <v>227</v>
      </c>
      <c r="C126" s="4"/>
      <c r="D126" s="1" t="s">
        <v>62</v>
      </c>
      <c r="E126" s="92"/>
      <c r="F126" s="67"/>
      <c r="G126" s="60">
        <f t="shared" si="1"/>
        <v>0</v>
      </c>
      <c r="H126" s="2"/>
      <c r="I126" s="2"/>
      <c r="J126" s="47"/>
    </row>
    <row r="127" spans="1:10" ht="37.5" hidden="1" customHeight="1" x14ac:dyDescent="0.3">
      <c r="A127" s="21">
        <v>1513201</v>
      </c>
      <c r="B127" s="6" t="s">
        <v>86</v>
      </c>
      <c r="C127" s="6" t="s">
        <v>5</v>
      </c>
      <c r="D127" s="27" t="s">
        <v>30</v>
      </c>
      <c r="E127" s="13"/>
      <c r="F127" s="62"/>
      <c r="G127" s="60">
        <f t="shared" si="1"/>
        <v>0</v>
      </c>
      <c r="H127" s="2"/>
      <c r="I127" s="2"/>
      <c r="J127" s="47"/>
    </row>
    <row r="128" spans="1:10" ht="93.75" hidden="1" x14ac:dyDescent="0.3">
      <c r="A128" s="21" t="s">
        <v>228</v>
      </c>
      <c r="B128" s="6" t="s">
        <v>229</v>
      </c>
      <c r="C128" s="6" t="s">
        <v>5</v>
      </c>
      <c r="D128" s="27" t="s">
        <v>240</v>
      </c>
      <c r="E128" s="9" t="s">
        <v>419</v>
      </c>
      <c r="F128" s="28"/>
      <c r="G128" s="60">
        <f t="shared" si="1"/>
        <v>0</v>
      </c>
      <c r="H128" s="2"/>
      <c r="I128" s="2"/>
      <c r="J128" s="47"/>
    </row>
    <row r="129" spans="1:10" ht="93.75" x14ac:dyDescent="0.3">
      <c r="A129" s="21" t="s">
        <v>228</v>
      </c>
      <c r="B129" s="6" t="s">
        <v>229</v>
      </c>
      <c r="C129" s="6" t="s">
        <v>5</v>
      </c>
      <c r="D129" s="27" t="s">
        <v>240</v>
      </c>
      <c r="E129" s="13" t="s">
        <v>436</v>
      </c>
      <c r="F129" s="28" t="s">
        <v>510</v>
      </c>
      <c r="G129" s="60">
        <f t="shared" si="1"/>
        <v>600000</v>
      </c>
      <c r="H129" s="2">
        <v>600000</v>
      </c>
      <c r="I129" s="2"/>
      <c r="J129" s="47"/>
    </row>
    <row r="130" spans="1:10" ht="39.75" customHeight="1" x14ac:dyDescent="0.2">
      <c r="A130" s="19" t="s">
        <v>230</v>
      </c>
      <c r="B130" s="4" t="s">
        <v>231</v>
      </c>
      <c r="C130" s="4" t="s">
        <v>59</v>
      </c>
      <c r="D130" s="11" t="s">
        <v>79</v>
      </c>
      <c r="E130" s="9" t="s">
        <v>315</v>
      </c>
      <c r="F130" s="28" t="s">
        <v>509</v>
      </c>
      <c r="G130" s="60">
        <f t="shared" si="1"/>
        <v>200000</v>
      </c>
      <c r="H130" s="2">
        <v>200000</v>
      </c>
      <c r="I130" s="2"/>
      <c r="J130" s="47"/>
    </row>
    <row r="131" spans="1:10" ht="30.75" hidden="1" customHeight="1" x14ac:dyDescent="0.3">
      <c r="A131" s="19" t="s">
        <v>232</v>
      </c>
      <c r="B131" s="4" t="s">
        <v>233</v>
      </c>
      <c r="C131" s="4"/>
      <c r="D131" s="14" t="s">
        <v>185</v>
      </c>
      <c r="E131" s="86"/>
      <c r="F131" s="28"/>
      <c r="G131" s="60">
        <f>H131+I131</f>
        <v>0</v>
      </c>
      <c r="H131" s="3"/>
      <c r="I131" s="3"/>
      <c r="J131" s="44"/>
    </row>
    <row r="132" spans="1:10" ht="30" hidden="1" customHeight="1" x14ac:dyDescent="0.3">
      <c r="A132" s="19" t="s">
        <v>183</v>
      </c>
      <c r="B132" s="4" t="s">
        <v>184</v>
      </c>
      <c r="C132" s="4" t="s">
        <v>4</v>
      </c>
      <c r="D132" s="14" t="s">
        <v>185</v>
      </c>
      <c r="E132" s="9"/>
      <c r="F132" s="63"/>
      <c r="G132" s="60">
        <f t="shared" si="1"/>
        <v>0</v>
      </c>
      <c r="H132" s="2"/>
      <c r="I132" s="2"/>
      <c r="J132" s="47"/>
    </row>
    <row r="133" spans="1:10" ht="37.5" hidden="1" customHeight="1" x14ac:dyDescent="0.3">
      <c r="A133" s="21" t="s">
        <v>234</v>
      </c>
      <c r="B133" s="6" t="s">
        <v>235</v>
      </c>
      <c r="C133" s="6" t="s">
        <v>4</v>
      </c>
      <c r="D133" s="27" t="s">
        <v>236</v>
      </c>
      <c r="E133" s="9"/>
      <c r="F133" s="63"/>
      <c r="G133" s="60">
        <f t="shared" si="1"/>
        <v>0</v>
      </c>
      <c r="H133" s="7"/>
      <c r="I133" s="7"/>
      <c r="J133" s="46"/>
    </row>
    <row r="134" spans="1:10" ht="36.75" customHeight="1" x14ac:dyDescent="0.2">
      <c r="A134" s="21" t="s">
        <v>234</v>
      </c>
      <c r="B134" s="6" t="s">
        <v>235</v>
      </c>
      <c r="C134" s="6" t="s">
        <v>4</v>
      </c>
      <c r="D134" s="13" t="s">
        <v>236</v>
      </c>
      <c r="E134" s="9" t="s">
        <v>445</v>
      </c>
      <c r="F134" s="28" t="s">
        <v>511</v>
      </c>
      <c r="G134" s="60">
        <f t="shared" si="1"/>
        <v>250000</v>
      </c>
      <c r="H134" s="7">
        <v>250000</v>
      </c>
      <c r="I134" s="7"/>
      <c r="J134" s="46"/>
    </row>
    <row r="135" spans="1:10" ht="93.75" x14ac:dyDescent="0.3">
      <c r="A135" s="129" t="s">
        <v>455</v>
      </c>
      <c r="B135" s="130" t="s">
        <v>456</v>
      </c>
      <c r="C135" s="130" t="s">
        <v>4</v>
      </c>
      <c r="D135" s="175" t="s">
        <v>457</v>
      </c>
      <c r="E135" s="131" t="s">
        <v>458</v>
      </c>
      <c r="F135" s="28" t="s">
        <v>518</v>
      </c>
      <c r="G135" s="60">
        <f t="shared" si="1"/>
        <v>10000000</v>
      </c>
      <c r="H135" s="2">
        <v>10000000</v>
      </c>
      <c r="I135" s="7"/>
      <c r="J135" s="46"/>
    </row>
    <row r="136" spans="1:10" ht="54.75" customHeight="1" x14ac:dyDescent="0.2">
      <c r="A136" s="21" t="s">
        <v>234</v>
      </c>
      <c r="B136" s="6" t="s">
        <v>235</v>
      </c>
      <c r="C136" s="6" t="s">
        <v>4</v>
      </c>
      <c r="D136" s="13" t="s">
        <v>236</v>
      </c>
      <c r="E136" s="9" t="s">
        <v>335</v>
      </c>
      <c r="F136" s="28" t="s">
        <v>513</v>
      </c>
      <c r="G136" s="60">
        <f t="shared" si="1"/>
        <v>450600</v>
      </c>
      <c r="H136" s="7">
        <v>450600</v>
      </c>
      <c r="I136" s="7"/>
      <c r="J136" s="46"/>
    </row>
    <row r="137" spans="1:10" ht="37.5" hidden="1" customHeight="1" x14ac:dyDescent="0.3">
      <c r="A137" s="21" t="s">
        <v>234</v>
      </c>
      <c r="B137" s="6" t="s">
        <v>235</v>
      </c>
      <c r="C137" s="6" t="s">
        <v>4</v>
      </c>
      <c r="D137" s="27" t="s">
        <v>236</v>
      </c>
      <c r="E137" s="9"/>
      <c r="F137" s="63"/>
      <c r="G137" s="60">
        <f t="shared" si="1"/>
        <v>0</v>
      </c>
      <c r="H137" s="7"/>
      <c r="I137" s="7"/>
      <c r="J137" s="46"/>
    </row>
    <row r="138" spans="1:10" ht="37.5" hidden="1" customHeight="1" x14ac:dyDescent="0.3">
      <c r="A138" s="21" t="s">
        <v>183</v>
      </c>
      <c r="B138" s="6" t="s">
        <v>184</v>
      </c>
      <c r="C138" s="6" t="s">
        <v>4</v>
      </c>
      <c r="D138" s="27" t="s">
        <v>236</v>
      </c>
      <c r="E138" s="9" t="s">
        <v>92</v>
      </c>
      <c r="F138" s="63"/>
      <c r="G138" s="60">
        <f t="shared" si="1"/>
        <v>0</v>
      </c>
      <c r="H138" s="7"/>
      <c r="I138" s="7"/>
      <c r="J138" s="46"/>
    </row>
    <row r="139" spans="1:10" ht="37.5" hidden="1" customHeight="1" x14ac:dyDescent="0.3">
      <c r="A139" s="21" t="s">
        <v>234</v>
      </c>
      <c r="B139" s="6" t="s">
        <v>235</v>
      </c>
      <c r="C139" s="6" t="s">
        <v>4</v>
      </c>
      <c r="D139" s="27" t="s">
        <v>236</v>
      </c>
      <c r="E139" s="9" t="s">
        <v>316</v>
      </c>
      <c r="F139" s="63"/>
      <c r="G139" s="60">
        <f t="shared" si="1"/>
        <v>0</v>
      </c>
      <c r="H139" s="7"/>
      <c r="I139" s="7"/>
      <c r="J139" s="46"/>
    </row>
    <row r="140" spans="1:10" ht="0.75" hidden="1" customHeight="1" x14ac:dyDescent="0.3">
      <c r="A140" s="21" t="s">
        <v>234</v>
      </c>
      <c r="B140" s="6" t="s">
        <v>235</v>
      </c>
      <c r="C140" s="6" t="s">
        <v>4</v>
      </c>
      <c r="D140" s="27" t="s">
        <v>236</v>
      </c>
      <c r="E140" s="9"/>
      <c r="F140" s="63"/>
      <c r="G140" s="60">
        <f t="shared" si="1"/>
        <v>0</v>
      </c>
      <c r="H140" s="7"/>
      <c r="I140" s="7"/>
      <c r="J140" s="46"/>
    </row>
    <row r="141" spans="1:10" ht="42" hidden="1" customHeight="1" x14ac:dyDescent="0.3">
      <c r="A141" s="21" t="s">
        <v>234</v>
      </c>
      <c r="B141" s="6" t="s">
        <v>235</v>
      </c>
      <c r="C141" s="6" t="s">
        <v>4</v>
      </c>
      <c r="D141" s="27" t="s">
        <v>236</v>
      </c>
      <c r="E141" s="86" t="s">
        <v>216</v>
      </c>
      <c r="F141" s="28"/>
      <c r="G141" s="60">
        <f t="shared" si="1"/>
        <v>0</v>
      </c>
      <c r="H141" s="7"/>
      <c r="I141" s="7"/>
      <c r="J141" s="46"/>
    </row>
    <row r="142" spans="1:10" ht="37.5" hidden="1" customHeight="1" x14ac:dyDescent="0.3">
      <c r="A142" s="21" t="s">
        <v>234</v>
      </c>
      <c r="B142" s="6" t="s">
        <v>235</v>
      </c>
      <c r="C142" s="6" t="s">
        <v>4</v>
      </c>
      <c r="D142" s="27" t="s">
        <v>236</v>
      </c>
      <c r="E142" s="13" t="s">
        <v>317</v>
      </c>
      <c r="F142" s="62"/>
      <c r="G142" s="60">
        <f t="shared" si="1"/>
        <v>0</v>
      </c>
      <c r="H142" s="7"/>
      <c r="I142" s="7"/>
      <c r="J142" s="46"/>
    </row>
    <row r="143" spans="1:10" ht="18.75" hidden="1" customHeight="1" x14ac:dyDescent="0.3">
      <c r="A143" s="19" t="s">
        <v>250</v>
      </c>
      <c r="B143" s="4" t="s">
        <v>142</v>
      </c>
      <c r="C143" s="4"/>
      <c r="D143" s="14" t="s">
        <v>144</v>
      </c>
      <c r="E143" s="1"/>
      <c r="F143" s="68"/>
      <c r="G143" s="60">
        <f t="shared" si="1"/>
        <v>0</v>
      </c>
      <c r="H143" s="2"/>
      <c r="I143" s="2"/>
      <c r="J143" s="47"/>
    </row>
    <row r="144" spans="1:10" ht="93.75" x14ac:dyDescent="0.2">
      <c r="A144" s="21" t="s">
        <v>251</v>
      </c>
      <c r="B144" s="6" t="s">
        <v>143</v>
      </c>
      <c r="C144" s="6" t="s">
        <v>12</v>
      </c>
      <c r="D144" s="13" t="s">
        <v>252</v>
      </c>
      <c r="E144" s="9" t="s">
        <v>576</v>
      </c>
      <c r="F144" s="28" t="s">
        <v>512</v>
      </c>
      <c r="G144" s="60">
        <f t="shared" si="1"/>
        <v>100000</v>
      </c>
      <c r="H144" s="7">
        <v>100000</v>
      </c>
      <c r="I144" s="7"/>
      <c r="J144" s="46"/>
    </row>
    <row r="145" spans="1:10" ht="56.25" x14ac:dyDescent="0.2">
      <c r="A145" s="49" t="s">
        <v>131</v>
      </c>
      <c r="B145" s="36"/>
      <c r="C145" s="36"/>
      <c r="D145" s="25" t="s">
        <v>122</v>
      </c>
      <c r="E145" s="10"/>
      <c r="F145" s="28"/>
      <c r="G145" s="59">
        <f t="shared" si="1"/>
        <v>899000</v>
      </c>
      <c r="H145" s="5">
        <f>H146+H147</f>
        <v>400000</v>
      </c>
      <c r="I145" s="5">
        <f>I146+I147</f>
        <v>499000</v>
      </c>
      <c r="J145" s="50">
        <f>J146+J147</f>
        <v>499000</v>
      </c>
    </row>
    <row r="146" spans="1:10" ht="113.45" customHeight="1" x14ac:dyDescent="0.2">
      <c r="A146" s="19" t="s">
        <v>541</v>
      </c>
      <c r="B146" s="4" t="s">
        <v>542</v>
      </c>
      <c r="C146" s="6" t="s">
        <v>31</v>
      </c>
      <c r="D146" s="31" t="s">
        <v>577</v>
      </c>
      <c r="E146" s="10" t="s">
        <v>543</v>
      </c>
      <c r="F146" s="62" t="s">
        <v>544</v>
      </c>
      <c r="G146" s="60">
        <f t="shared" si="1"/>
        <v>649000</v>
      </c>
      <c r="H146" s="2">
        <v>150000</v>
      </c>
      <c r="I146" s="2">
        <v>499000</v>
      </c>
      <c r="J146" s="47">
        <f>I146</f>
        <v>499000</v>
      </c>
    </row>
    <row r="147" spans="1:10" ht="37.5" hidden="1" x14ac:dyDescent="0.3">
      <c r="A147" s="19" t="s">
        <v>186</v>
      </c>
      <c r="B147" s="103" t="s">
        <v>123</v>
      </c>
      <c r="C147" s="4"/>
      <c r="D147" s="122" t="s">
        <v>124</v>
      </c>
      <c r="E147" s="13"/>
      <c r="F147" s="62" t="s">
        <v>545</v>
      </c>
      <c r="G147" s="60">
        <f t="shared" si="1"/>
        <v>250000</v>
      </c>
      <c r="H147" s="2">
        <f>H148</f>
        <v>250000</v>
      </c>
      <c r="I147" s="2">
        <f>I148</f>
        <v>0</v>
      </c>
      <c r="J147" s="47">
        <f>J148</f>
        <v>0</v>
      </c>
    </row>
    <row r="148" spans="1:10" ht="56.25" x14ac:dyDescent="0.3">
      <c r="A148" s="21" t="s">
        <v>187</v>
      </c>
      <c r="B148" s="38" t="s">
        <v>125</v>
      </c>
      <c r="C148" s="6" t="s">
        <v>31</v>
      </c>
      <c r="D148" s="27" t="s">
        <v>126</v>
      </c>
      <c r="E148" s="13" t="s">
        <v>490</v>
      </c>
      <c r="F148" s="62" t="s">
        <v>546</v>
      </c>
      <c r="G148" s="60">
        <f t="shared" si="1"/>
        <v>250000</v>
      </c>
      <c r="H148" s="7">
        <v>250000</v>
      </c>
      <c r="I148" s="7"/>
      <c r="J148" s="46"/>
    </row>
    <row r="149" spans="1:10" ht="56.25" x14ac:dyDescent="0.35">
      <c r="A149" s="49" t="s">
        <v>133</v>
      </c>
      <c r="B149" s="32"/>
      <c r="C149" s="32"/>
      <c r="D149" s="25" t="s">
        <v>447</v>
      </c>
      <c r="E149" s="91"/>
      <c r="F149" s="65"/>
      <c r="G149" s="59">
        <f t="shared" si="1"/>
        <v>4180000</v>
      </c>
      <c r="H149" s="5">
        <f>H151+H152+H153+H154+H155</f>
        <v>4180000</v>
      </c>
      <c r="I149" s="5">
        <f>SUM(I150+I154+I155+I156)</f>
        <v>0</v>
      </c>
      <c r="J149" s="50">
        <f>SUM(J150+J154+J155+J156)</f>
        <v>0</v>
      </c>
    </row>
    <row r="150" spans="1:10" ht="41.25" hidden="1" customHeight="1" x14ac:dyDescent="0.2">
      <c r="A150" s="19" t="s">
        <v>203</v>
      </c>
      <c r="B150" s="4" t="s">
        <v>202</v>
      </c>
      <c r="C150" s="4"/>
      <c r="D150" s="11" t="s">
        <v>204</v>
      </c>
      <c r="E150" s="9"/>
      <c r="F150" s="63"/>
      <c r="G150" s="60">
        <f t="shared" si="1"/>
        <v>3530000</v>
      </c>
      <c r="H150" s="2">
        <f>H153+H154+H155+H156</f>
        <v>3530000</v>
      </c>
      <c r="I150" s="2"/>
      <c r="J150" s="47"/>
    </row>
    <row r="151" spans="1:10" ht="42" customHeight="1" x14ac:dyDescent="0.2">
      <c r="A151" s="21" t="s">
        <v>452</v>
      </c>
      <c r="B151" s="6" t="s">
        <v>156</v>
      </c>
      <c r="C151" s="6" t="s">
        <v>31</v>
      </c>
      <c r="D151" s="13" t="s">
        <v>99</v>
      </c>
      <c r="E151" s="9" t="s">
        <v>321</v>
      </c>
      <c r="F151" s="28" t="s">
        <v>504</v>
      </c>
      <c r="G151" s="60">
        <f>H151+I151</f>
        <v>100000</v>
      </c>
      <c r="H151" s="23">
        <v>100000</v>
      </c>
      <c r="I151" s="23"/>
      <c r="J151" s="45"/>
    </row>
    <row r="152" spans="1:10" ht="37.5" x14ac:dyDescent="0.2">
      <c r="A152" s="21" t="s">
        <v>452</v>
      </c>
      <c r="B152" s="6" t="s">
        <v>156</v>
      </c>
      <c r="C152" s="6" t="s">
        <v>31</v>
      </c>
      <c r="D152" s="13" t="s">
        <v>99</v>
      </c>
      <c r="E152" s="9" t="s">
        <v>415</v>
      </c>
      <c r="F152" s="28" t="s">
        <v>503</v>
      </c>
      <c r="G152" s="60">
        <f>H152+I152</f>
        <v>550000</v>
      </c>
      <c r="H152" s="7">
        <v>550000</v>
      </c>
      <c r="I152" s="23"/>
      <c r="J152" s="45"/>
    </row>
    <row r="153" spans="1:10" ht="41.25" customHeight="1" x14ac:dyDescent="0.2">
      <c r="A153" s="21" t="s">
        <v>237</v>
      </c>
      <c r="B153" s="6" t="s">
        <v>238</v>
      </c>
      <c r="C153" s="6" t="s">
        <v>36</v>
      </c>
      <c r="D153" s="12" t="s">
        <v>239</v>
      </c>
      <c r="E153" s="9" t="s">
        <v>318</v>
      </c>
      <c r="F153" s="28" t="s">
        <v>502</v>
      </c>
      <c r="G153" s="60">
        <f t="shared" si="1"/>
        <v>3080000</v>
      </c>
      <c r="H153" s="7">
        <f>3000000+80000</f>
        <v>3080000</v>
      </c>
      <c r="I153" s="7"/>
      <c r="J153" s="46"/>
    </row>
    <row r="154" spans="1:10" ht="56.25" x14ac:dyDescent="0.2">
      <c r="A154" s="21" t="s">
        <v>237</v>
      </c>
      <c r="B154" s="6" t="s">
        <v>238</v>
      </c>
      <c r="C154" s="6" t="s">
        <v>36</v>
      </c>
      <c r="D154" s="12" t="s">
        <v>239</v>
      </c>
      <c r="E154" s="86" t="s">
        <v>411</v>
      </c>
      <c r="F154" s="28" t="s">
        <v>501</v>
      </c>
      <c r="G154" s="60">
        <f t="shared" si="1"/>
        <v>250000</v>
      </c>
      <c r="H154" s="7">
        <v>250000</v>
      </c>
      <c r="I154" s="7"/>
      <c r="J154" s="46"/>
    </row>
    <row r="155" spans="1:10" ht="40.5" customHeight="1" x14ac:dyDescent="0.2">
      <c r="A155" s="21" t="s">
        <v>237</v>
      </c>
      <c r="B155" s="6" t="s">
        <v>238</v>
      </c>
      <c r="C155" s="6" t="s">
        <v>36</v>
      </c>
      <c r="D155" s="12" t="s">
        <v>239</v>
      </c>
      <c r="E155" s="86" t="s">
        <v>319</v>
      </c>
      <c r="F155" s="28" t="s">
        <v>505</v>
      </c>
      <c r="G155" s="60">
        <f t="shared" si="1"/>
        <v>200000</v>
      </c>
      <c r="H155" s="7">
        <v>200000</v>
      </c>
      <c r="I155" s="7"/>
      <c r="J155" s="46"/>
    </row>
    <row r="156" spans="1:10" ht="56.25" hidden="1" customHeight="1" x14ac:dyDescent="0.2">
      <c r="A156" s="21" t="s">
        <v>237</v>
      </c>
      <c r="B156" s="6" t="s">
        <v>238</v>
      </c>
      <c r="C156" s="6" t="s">
        <v>36</v>
      </c>
      <c r="D156" s="12" t="s">
        <v>239</v>
      </c>
      <c r="E156" s="86" t="s">
        <v>323</v>
      </c>
      <c r="F156" s="28"/>
      <c r="G156" s="60">
        <f t="shared" si="1"/>
        <v>0</v>
      </c>
      <c r="H156" s="7"/>
      <c r="I156" s="7"/>
      <c r="J156" s="46"/>
    </row>
    <row r="157" spans="1:10" ht="60.75" customHeight="1" x14ac:dyDescent="0.35">
      <c r="A157" s="49" t="s">
        <v>73</v>
      </c>
      <c r="B157" s="32"/>
      <c r="C157" s="32"/>
      <c r="D157" s="25" t="s">
        <v>448</v>
      </c>
      <c r="E157" s="91"/>
      <c r="F157" s="65"/>
      <c r="G157" s="59">
        <f t="shared" si="1"/>
        <v>9000000</v>
      </c>
      <c r="H157" s="5">
        <f>H161+H162+H164+H167</f>
        <v>9000000</v>
      </c>
      <c r="I157" s="5">
        <f>I158+I160+I163</f>
        <v>0</v>
      </c>
      <c r="J157" s="50">
        <f>J158+J160+J163</f>
        <v>0</v>
      </c>
    </row>
    <row r="158" spans="1:10" ht="37.5" hidden="1" customHeight="1" x14ac:dyDescent="0.2">
      <c r="A158" s="19" t="s">
        <v>154</v>
      </c>
      <c r="B158" s="4" t="s">
        <v>106</v>
      </c>
      <c r="C158" s="4"/>
      <c r="D158" s="1" t="s">
        <v>98</v>
      </c>
      <c r="E158" s="9"/>
      <c r="F158" s="63"/>
      <c r="G158" s="60">
        <f t="shared" si="1"/>
        <v>650000</v>
      </c>
      <c r="H158" s="3">
        <f>H159+H151+H152</f>
        <v>650000</v>
      </c>
      <c r="I158" s="3">
        <f>I159+I151+I152</f>
        <v>0</v>
      </c>
      <c r="J158" s="44">
        <f>J159+J151+J152</f>
        <v>0</v>
      </c>
    </row>
    <row r="159" spans="1:10" ht="62.25" hidden="1" customHeight="1" x14ac:dyDescent="0.2">
      <c r="A159" s="21" t="s">
        <v>155</v>
      </c>
      <c r="B159" s="6" t="s">
        <v>156</v>
      </c>
      <c r="C159" s="6" t="s">
        <v>31</v>
      </c>
      <c r="D159" s="13" t="s">
        <v>99</v>
      </c>
      <c r="E159" s="9" t="s">
        <v>320</v>
      </c>
      <c r="F159" s="28"/>
      <c r="G159" s="60">
        <f t="shared" si="1"/>
        <v>0</v>
      </c>
      <c r="H159" s="23"/>
      <c r="I159" s="23"/>
      <c r="J159" s="45"/>
    </row>
    <row r="160" spans="1:10" ht="37.5" hidden="1" customHeight="1" x14ac:dyDescent="0.2">
      <c r="A160" s="19">
        <v>1115010</v>
      </c>
      <c r="B160" s="4" t="s">
        <v>103</v>
      </c>
      <c r="C160" s="4"/>
      <c r="D160" s="11" t="s">
        <v>104</v>
      </c>
      <c r="E160" s="186" t="s">
        <v>336</v>
      </c>
      <c r="F160" s="28"/>
      <c r="G160" s="60">
        <f t="shared" ref="G160:G167" si="2">H160+I160</f>
        <v>0</v>
      </c>
      <c r="H160" s="2"/>
      <c r="I160" s="2">
        <f>SUM(I161:I162)</f>
        <v>0</v>
      </c>
      <c r="J160" s="47">
        <f>SUM(J161:J162)</f>
        <v>0</v>
      </c>
    </row>
    <row r="161" spans="1:14" ht="56.25" x14ac:dyDescent="0.2">
      <c r="A161" s="21">
        <v>1115011</v>
      </c>
      <c r="B161" s="6" t="s">
        <v>85</v>
      </c>
      <c r="C161" s="6" t="s">
        <v>42</v>
      </c>
      <c r="D161" s="13" t="s">
        <v>77</v>
      </c>
      <c r="E161" s="187"/>
      <c r="F161" s="183" t="s">
        <v>547</v>
      </c>
      <c r="G161" s="60">
        <f t="shared" si="2"/>
        <v>1200000</v>
      </c>
      <c r="H161" s="7">
        <v>1200000</v>
      </c>
      <c r="I161" s="23"/>
      <c r="J161" s="45"/>
    </row>
    <row r="162" spans="1:14" ht="56.25" x14ac:dyDescent="0.2">
      <c r="A162" s="21">
        <v>1115012</v>
      </c>
      <c r="B162" s="6" t="s">
        <v>96</v>
      </c>
      <c r="C162" s="6" t="s">
        <v>42</v>
      </c>
      <c r="D162" s="13" t="s">
        <v>97</v>
      </c>
      <c r="E162" s="187"/>
      <c r="F162" s="184"/>
      <c r="G162" s="60">
        <f t="shared" si="2"/>
        <v>790000</v>
      </c>
      <c r="H162" s="7">
        <v>790000</v>
      </c>
      <c r="I162" s="23"/>
      <c r="J162" s="45"/>
    </row>
    <row r="163" spans="1:14" ht="56.25" hidden="1" x14ac:dyDescent="0.2">
      <c r="A163" s="19" t="s">
        <v>157</v>
      </c>
      <c r="B163" s="4" t="s">
        <v>158</v>
      </c>
      <c r="C163" s="4"/>
      <c r="D163" s="1" t="s">
        <v>243</v>
      </c>
      <c r="E163" s="187"/>
      <c r="F163" s="184"/>
      <c r="G163" s="60">
        <f t="shared" si="2"/>
        <v>0</v>
      </c>
      <c r="H163" s="2"/>
      <c r="I163" s="2">
        <f>I164</f>
        <v>0</v>
      </c>
      <c r="J163" s="47">
        <f>J164</f>
        <v>0</v>
      </c>
    </row>
    <row r="164" spans="1:14" ht="56.25" x14ac:dyDescent="0.2">
      <c r="A164" s="21" t="s">
        <v>159</v>
      </c>
      <c r="B164" s="6" t="s">
        <v>160</v>
      </c>
      <c r="C164" s="6" t="s">
        <v>42</v>
      </c>
      <c r="D164" s="13" t="s">
        <v>244</v>
      </c>
      <c r="E164" s="187"/>
      <c r="F164" s="185"/>
      <c r="G164" s="60">
        <f t="shared" si="2"/>
        <v>10000</v>
      </c>
      <c r="H164" s="7">
        <v>10000</v>
      </c>
      <c r="I164" s="23"/>
      <c r="J164" s="45"/>
    </row>
    <row r="165" spans="1:14" ht="37.5" hidden="1" x14ac:dyDescent="0.2">
      <c r="A165" s="19" t="s">
        <v>263</v>
      </c>
      <c r="B165" s="4" t="s">
        <v>266</v>
      </c>
      <c r="C165" s="1"/>
      <c r="D165" s="1" t="s">
        <v>267</v>
      </c>
      <c r="E165" s="187"/>
      <c r="F165" s="28"/>
      <c r="G165" s="60">
        <f t="shared" si="2"/>
        <v>0</v>
      </c>
      <c r="H165" s="2"/>
      <c r="I165" s="3"/>
      <c r="J165" s="44"/>
    </row>
    <row r="166" spans="1:14" ht="75" hidden="1" x14ac:dyDescent="0.2">
      <c r="A166" s="21" t="s">
        <v>264</v>
      </c>
      <c r="B166" s="6" t="s">
        <v>265</v>
      </c>
      <c r="C166" s="37" t="s">
        <v>42</v>
      </c>
      <c r="D166" s="13" t="s">
        <v>268</v>
      </c>
      <c r="E166" s="188"/>
      <c r="F166" s="28"/>
      <c r="G166" s="60">
        <f t="shared" si="2"/>
        <v>0</v>
      </c>
      <c r="H166" s="7"/>
      <c r="I166" s="23"/>
      <c r="J166" s="45"/>
    </row>
    <row r="167" spans="1:14" ht="37.5" x14ac:dyDescent="0.2">
      <c r="A167" s="21" t="s">
        <v>428</v>
      </c>
      <c r="B167" s="6" t="s">
        <v>429</v>
      </c>
      <c r="C167" s="6" t="s">
        <v>42</v>
      </c>
      <c r="D167" s="13" t="s">
        <v>430</v>
      </c>
      <c r="E167" s="107" t="s">
        <v>582</v>
      </c>
      <c r="F167" s="108" t="s">
        <v>548</v>
      </c>
      <c r="G167" s="60">
        <f t="shared" si="2"/>
        <v>7000000</v>
      </c>
      <c r="H167" s="7">
        <v>7000000</v>
      </c>
      <c r="I167" s="23"/>
      <c r="J167" s="45"/>
    </row>
    <row r="168" spans="1:14" s="142" customFormat="1" ht="72.599999999999994" customHeight="1" x14ac:dyDescent="0.2">
      <c r="A168" s="134" t="s">
        <v>205</v>
      </c>
      <c r="B168" s="135"/>
      <c r="C168" s="135"/>
      <c r="D168" s="136" t="s">
        <v>460</v>
      </c>
      <c r="E168" s="137"/>
      <c r="F168" s="138"/>
      <c r="G168" s="139">
        <f>G170+G174+G177+G179+G182+G183+G184+G185+G186+G187+G189+G190+G192+G194+G196+G197+G198+G199+G201+G203+G205+G209+G210+G211+G213+G188+G214+G181+G175+G191+G180+G172+G200+G212+G193+G173+G204+G169+G202+G217</f>
        <v>226911500</v>
      </c>
      <c r="H168" s="139">
        <f>H170+H174+H177+H179+H182+H183+H184+H185+H186+H187+H189+H190+H192+H194+H196+H197+H198+H199+H201+H203+H205+H209+H210+H211+H213+H188+H214+H181+H175+H191+H180+H172+H200+H212+H204</f>
        <v>127439500</v>
      </c>
      <c r="I168" s="139">
        <f>I170+I174+I177+I179+I182+I183+I184+I185+I186+I187+I189+I190+I192+I194+I196+I197+I198+I199+I201+I203+I205+I209+I210+I211+I213+I188+I214+I181+I175+I191+I180+I172+I200+I212+I193+I173+I169+I202+I217</f>
        <v>99472000</v>
      </c>
      <c r="J168" s="139">
        <f>J170+J174+J177+J179+J182+J183+J184+J185+J186+J187+J189+J190+J192+J194+J196+J197+J198+J199+J201+J203+J205+J209+J210+J211+J213+J188+J214+J181+J175+J191+J180+J172+J200+J212+J193+J173+J169+J202</f>
        <v>73472000</v>
      </c>
      <c r="K168" s="140"/>
      <c r="L168" s="141"/>
      <c r="M168" s="141"/>
      <c r="N168" s="141"/>
    </row>
    <row r="169" spans="1:14" s="142" customFormat="1" ht="18.75" hidden="1" x14ac:dyDescent="0.3">
      <c r="A169" s="143" t="s">
        <v>356</v>
      </c>
      <c r="B169" s="144" t="s">
        <v>357</v>
      </c>
      <c r="C169" s="144" t="s">
        <v>37</v>
      </c>
      <c r="D169" s="145" t="s">
        <v>358</v>
      </c>
      <c r="E169" s="146" t="s">
        <v>330</v>
      </c>
      <c r="F169" s="147"/>
      <c r="G169" s="148">
        <f t="shared" ref="G169:G214" si="3">H169+I169</f>
        <v>0</v>
      </c>
      <c r="H169" s="149"/>
      <c r="I169" s="149"/>
      <c r="J169" s="150">
        <f t="shared" ref="J169:J175" si="4">I169</f>
        <v>0</v>
      </c>
      <c r="K169" s="141"/>
      <c r="L169" s="141"/>
      <c r="M169" s="141"/>
      <c r="N169" s="141"/>
    </row>
    <row r="170" spans="1:14" s="142" customFormat="1" ht="56.25" hidden="1" x14ac:dyDescent="0.3">
      <c r="A170" s="143" t="s">
        <v>461</v>
      </c>
      <c r="B170" s="151" t="s">
        <v>462</v>
      </c>
      <c r="C170" s="151" t="s">
        <v>38</v>
      </c>
      <c r="D170" s="152" t="s">
        <v>463</v>
      </c>
      <c r="E170" s="146" t="s">
        <v>330</v>
      </c>
      <c r="F170" s="147"/>
      <c r="G170" s="148">
        <f t="shared" si="3"/>
        <v>0</v>
      </c>
      <c r="H170" s="149"/>
      <c r="I170" s="149"/>
      <c r="J170" s="150">
        <f t="shared" si="4"/>
        <v>0</v>
      </c>
      <c r="K170" s="141"/>
      <c r="L170" s="141"/>
      <c r="M170" s="141"/>
      <c r="N170" s="141"/>
    </row>
    <row r="171" spans="1:14" s="142" customFormat="1" ht="75" hidden="1" x14ac:dyDescent="0.3">
      <c r="A171" s="143" t="s">
        <v>359</v>
      </c>
      <c r="B171" s="151" t="s">
        <v>4</v>
      </c>
      <c r="C171" s="151" t="s">
        <v>39</v>
      </c>
      <c r="D171" s="152" t="s">
        <v>360</v>
      </c>
      <c r="E171" s="146" t="s">
        <v>330</v>
      </c>
      <c r="F171" s="147"/>
      <c r="G171" s="148">
        <f t="shared" si="3"/>
        <v>0</v>
      </c>
      <c r="H171" s="149"/>
      <c r="I171" s="149"/>
      <c r="J171" s="150">
        <f t="shared" si="4"/>
        <v>0</v>
      </c>
      <c r="K171" s="141"/>
      <c r="L171" s="141"/>
      <c r="M171" s="141"/>
      <c r="N171" s="141"/>
    </row>
    <row r="172" spans="1:14" s="142" customFormat="1" ht="112.5" x14ac:dyDescent="0.3">
      <c r="A172" s="143" t="s">
        <v>464</v>
      </c>
      <c r="B172" s="151" t="s">
        <v>465</v>
      </c>
      <c r="C172" s="151" t="s">
        <v>40</v>
      </c>
      <c r="D172" s="152" t="s">
        <v>466</v>
      </c>
      <c r="E172" s="146" t="s">
        <v>556</v>
      </c>
      <c r="F172" s="147" t="s">
        <v>557</v>
      </c>
      <c r="G172" s="148">
        <f t="shared" si="3"/>
        <v>2000000</v>
      </c>
      <c r="H172" s="149"/>
      <c r="I172" s="149">
        <v>2000000</v>
      </c>
      <c r="J172" s="150">
        <f t="shared" si="4"/>
        <v>2000000</v>
      </c>
      <c r="K172" s="141"/>
      <c r="L172" s="141"/>
      <c r="M172" s="141"/>
      <c r="N172" s="141"/>
    </row>
    <row r="173" spans="1:14" s="142" customFormat="1" ht="93.75" hidden="1" x14ac:dyDescent="0.3">
      <c r="A173" s="143" t="s">
        <v>467</v>
      </c>
      <c r="B173" s="151" t="s">
        <v>468</v>
      </c>
      <c r="C173" s="151" t="s">
        <v>40</v>
      </c>
      <c r="D173" s="152" t="s">
        <v>469</v>
      </c>
      <c r="E173" s="146" t="s">
        <v>330</v>
      </c>
      <c r="F173" s="147"/>
      <c r="G173" s="148">
        <f t="shared" si="3"/>
        <v>0</v>
      </c>
      <c r="H173" s="149"/>
      <c r="I173" s="149"/>
      <c r="J173" s="150">
        <f t="shared" si="4"/>
        <v>0</v>
      </c>
      <c r="K173" s="141"/>
      <c r="L173" s="141"/>
      <c r="M173" s="141"/>
      <c r="N173" s="141"/>
    </row>
    <row r="174" spans="1:14" s="142" customFormat="1" ht="37.5" x14ac:dyDescent="0.3">
      <c r="A174" s="143" t="s">
        <v>206</v>
      </c>
      <c r="B174" s="153" t="s">
        <v>114</v>
      </c>
      <c r="C174" s="153" t="s">
        <v>41</v>
      </c>
      <c r="D174" s="145" t="s">
        <v>115</v>
      </c>
      <c r="E174" s="146" t="s">
        <v>332</v>
      </c>
      <c r="F174" s="147" t="s">
        <v>558</v>
      </c>
      <c r="G174" s="148">
        <f t="shared" si="3"/>
        <v>920000</v>
      </c>
      <c r="H174" s="149"/>
      <c r="I174" s="149">
        <v>920000</v>
      </c>
      <c r="J174" s="150">
        <f t="shared" si="4"/>
        <v>920000</v>
      </c>
      <c r="K174" s="141"/>
      <c r="L174" s="141"/>
      <c r="M174" s="141"/>
      <c r="N174" s="141"/>
    </row>
    <row r="175" spans="1:14" s="142" customFormat="1" ht="56.25" hidden="1" x14ac:dyDescent="0.3">
      <c r="A175" s="143" t="s">
        <v>271</v>
      </c>
      <c r="B175" s="153" t="s">
        <v>272</v>
      </c>
      <c r="C175" s="153" t="s">
        <v>273</v>
      </c>
      <c r="D175" s="145" t="s">
        <v>274</v>
      </c>
      <c r="E175" s="146" t="s">
        <v>332</v>
      </c>
      <c r="F175" s="147"/>
      <c r="G175" s="148">
        <f t="shared" si="3"/>
        <v>0</v>
      </c>
      <c r="H175" s="149"/>
      <c r="I175" s="149"/>
      <c r="J175" s="150">
        <f t="shared" si="4"/>
        <v>0</v>
      </c>
      <c r="K175" s="141"/>
      <c r="L175" s="141"/>
      <c r="M175" s="141"/>
      <c r="N175" s="141"/>
    </row>
    <row r="176" spans="1:14" s="142" customFormat="1" ht="37.5" hidden="1" x14ac:dyDescent="0.3">
      <c r="A176" s="143" t="s">
        <v>207</v>
      </c>
      <c r="B176" s="153" t="s">
        <v>208</v>
      </c>
      <c r="C176" s="153"/>
      <c r="D176" s="154" t="s">
        <v>245</v>
      </c>
      <c r="E176" s="146" t="s">
        <v>332</v>
      </c>
      <c r="F176" s="147"/>
      <c r="G176" s="148">
        <f t="shared" si="3"/>
        <v>0</v>
      </c>
      <c r="H176" s="149"/>
      <c r="I176" s="149"/>
      <c r="J176" s="150"/>
      <c r="K176" s="141"/>
      <c r="L176" s="141"/>
      <c r="M176" s="141"/>
      <c r="N176" s="141"/>
    </row>
    <row r="177" spans="1:14" s="142" customFormat="1" ht="75" hidden="1" x14ac:dyDescent="0.3">
      <c r="A177" s="129" t="s">
        <v>209</v>
      </c>
      <c r="B177" s="130" t="s">
        <v>210</v>
      </c>
      <c r="C177" s="130" t="s">
        <v>278</v>
      </c>
      <c r="D177" s="131" t="s">
        <v>211</v>
      </c>
      <c r="E177" s="146" t="s">
        <v>332</v>
      </c>
      <c r="F177" s="147"/>
      <c r="G177" s="148">
        <f t="shared" si="3"/>
        <v>0</v>
      </c>
      <c r="H177" s="149"/>
      <c r="I177" s="149"/>
      <c r="J177" s="150">
        <f t="shared" ref="J177:J183" si="5">I177</f>
        <v>0</v>
      </c>
      <c r="K177" s="141"/>
      <c r="L177" s="141"/>
      <c r="M177" s="141"/>
      <c r="N177" s="141"/>
    </row>
    <row r="178" spans="1:14" s="142" customFormat="1" ht="56.25" hidden="1" x14ac:dyDescent="0.3">
      <c r="A178" s="143" t="s">
        <v>422</v>
      </c>
      <c r="B178" s="153" t="s">
        <v>423</v>
      </c>
      <c r="C178" s="151" t="s">
        <v>42</v>
      </c>
      <c r="D178" s="145" t="s">
        <v>421</v>
      </c>
      <c r="E178" s="146" t="s">
        <v>332</v>
      </c>
      <c r="F178" s="147"/>
      <c r="G178" s="148">
        <f t="shared" si="3"/>
        <v>0</v>
      </c>
      <c r="H178" s="149"/>
      <c r="I178" s="149"/>
      <c r="J178" s="150">
        <f t="shared" si="5"/>
        <v>0</v>
      </c>
      <c r="K178" s="141"/>
      <c r="L178" s="141"/>
      <c r="M178" s="141"/>
      <c r="N178" s="141"/>
    </row>
    <row r="179" spans="1:14" s="142" customFormat="1" ht="37.5" x14ac:dyDescent="0.3">
      <c r="A179" s="143" t="s">
        <v>539</v>
      </c>
      <c r="B179" s="153" t="s">
        <v>540</v>
      </c>
      <c r="C179" s="151" t="s">
        <v>555</v>
      </c>
      <c r="D179" s="145" t="s">
        <v>554</v>
      </c>
      <c r="E179" s="146" t="s">
        <v>559</v>
      </c>
      <c r="F179" s="147" t="s">
        <v>560</v>
      </c>
      <c r="G179" s="148">
        <f t="shared" si="3"/>
        <v>1000000</v>
      </c>
      <c r="H179" s="149"/>
      <c r="I179" s="149">
        <v>1000000</v>
      </c>
      <c r="J179" s="150">
        <f t="shared" si="5"/>
        <v>1000000</v>
      </c>
      <c r="K179" s="141"/>
      <c r="L179" s="141"/>
      <c r="M179" s="141"/>
      <c r="N179" s="141"/>
    </row>
    <row r="180" spans="1:14" s="142" customFormat="1" ht="42" customHeight="1" x14ac:dyDescent="0.3">
      <c r="A180" s="143" t="s">
        <v>470</v>
      </c>
      <c r="B180" s="153" t="s">
        <v>392</v>
      </c>
      <c r="C180" s="151" t="s">
        <v>32</v>
      </c>
      <c r="D180" s="145" t="s">
        <v>471</v>
      </c>
      <c r="E180" s="146" t="s">
        <v>472</v>
      </c>
      <c r="F180" s="147" t="s">
        <v>561</v>
      </c>
      <c r="G180" s="148">
        <f t="shared" si="3"/>
        <v>200000</v>
      </c>
      <c r="H180" s="149"/>
      <c r="I180" s="149">
        <v>200000</v>
      </c>
      <c r="J180" s="150">
        <f t="shared" si="5"/>
        <v>200000</v>
      </c>
      <c r="K180" s="141"/>
      <c r="L180" s="141"/>
      <c r="M180" s="141"/>
      <c r="N180" s="141"/>
    </row>
    <row r="181" spans="1:14" s="142" customFormat="1" ht="37.5" x14ac:dyDescent="0.3">
      <c r="A181" s="143" t="s">
        <v>473</v>
      </c>
      <c r="B181" s="153" t="s">
        <v>188</v>
      </c>
      <c r="C181" s="153" t="s">
        <v>32</v>
      </c>
      <c r="D181" s="155" t="s">
        <v>190</v>
      </c>
      <c r="E181" s="146" t="s">
        <v>474</v>
      </c>
      <c r="F181" s="147" t="s">
        <v>562</v>
      </c>
      <c r="G181" s="148">
        <f t="shared" si="3"/>
        <v>200000</v>
      </c>
      <c r="H181" s="149"/>
      <c r="I181" s="149">
        <v>200000</v>
      </c>
      <c r="J181" s="150">
        <f t="shared" si="5"/>
        <v>200000</v>
      </c>
      <c r="K181" s="141"/>
      <c r="L181" s="141"/>
      <c r="M181" s="141"/>
      <c r="N181" s="141"/>
    </row>
    <row r="182" spans="1:14" s="142" customFormat="1" ht="56.25" x14ac:dyDescent="0.2">
      <c r="A182" s="129" t="s">
        <v>475</v>
      </c>
      <c r="B182" s="130" t="s">
        <v>189</v>
      </c>
      <c r="C182" s="130" t="s">
        <v>32</v>
      </c>
      <c r="D182" s="156" t="s">
        <v>191</v>
      </c>
      <c r="E182" s="131" t="s">
        <v>327</v>
      </c>
      <c r="F182" s="147" t="s">
        <v>563</v>
      </c>
      <c r="G182" s="148">
        <f t="shared" si="3"/>
        <v>2000000</v>
      </c>
      <c r="H182" s="149"/>
      <c r="I182" s="157">
        <v>2000000</v>
      </c>
      <c r="J182" s="158">
        <f t="shared" si="5"/>
        <v>2000000</v>
      </c>
      <c r="K182" s="141"/>
      <c r="L182" s="141"/>
      <c r="M182" s="141"/>
      <c r="N182" s="141"/>
    </row>
    <row r="183" spans="1:14" s="142" customFormat="1" ht="37.5" x14ac:dyDescent="0.2">
      <c r="A183" s="143" t="s">
        <v>378</v>
      </c>
      <c r="B183" s="153" t="s">
        <v>192</v>
      </c>
      <c r="C183" s="153" t="s">
        <v>32</v>
      </c>
      <c r="D183" s="155" t="s">
        <v>193</v>
      </c>
      <c r="E183" s="159" t="s">
        <v>324</v>
      </c>
      <c r="F183" s="147" t="s">
        <v>564</v>
      </c>
      <c r="G183" s="148">
        <f t="shared" si="3"/>
        <v>44522000</v>
      </c>
      <c r="H183" s="160">
        <f>37912000+2000000+3210000-200000</f>
        <v>42922000</v>
      </c>
      <c r="I183" s="160">
        <v>1600000</v>
      </c>
      <c r="J183" s="161">
        <f t="shared" si="5"/>
        <v>1600000</v>
      </c>
      <c r="K183" s="141"/>
      <c r="L183" s="141"/>
      <c r="M183" s="141"/>
      <c r="N183" s="141"/>
    </row>
    <row r="184" spans="1:14" s="142" customFormat="1" ht="37.5" x14ac:dyDescent="0.2">
      <c r="A184" s="143" t="s">
        <v>378</v>
      </c>
      <c r="B184" s="153" t="s">
        <v>192</v>
      </c>
      <c r="C184" s="153" t="s">
        <v>32</v>
      </c>
      <c r="D184" s="155" t="s">
        <v>193</v>
      </c>
      <c r="E184" s="159" t="s">
        <v>437</v>
      </c>
      <c r="F184" s="147" t="s">
        <v>565</v>
      </c>
      <c r="G184" s="148">
        <f t="shared" si="3"/>
        <v>16817500</v>
      </c>
      <c r="H184" s="160">
        <f>21000000+5317500-9500000</f>
        <v>16817500</v>
      </c>
      <c r="I184" s="162"/>
      <c r="J184" s="163"/>
      <c r="K184" s="141"/>
      <c r="L184" s="141"/>
      <c r="M184" s="141"/>
      <c r="N184" s="141"/>
    </row>
    <row r="185" spans="1:14" s="142" customFormat="1" ht="37.5" hidden="1" x14ac:dyDescent="0.2">
      <c r="A185" s="143" t="s">
        <v>378</v>
      </c>
      <c r="B185" s="153" t="s">
        <v>192</v>
      </c>
      <c r="C185" s="153" t="s">
        <v>32</v>
      </c>
      <c r="D185" s="155" t="s">
        <v>193</v>
      </c>
      <c r="E185" s="159" t="s">
        <v>325</v>
      </c>
      <c r="F185" s="147" t="s">
        <v>566</v>
      </c>
      <c r="G185" s="148">
        <f t="shared" si="3"/>
        <v>0</v>
      </c>
      <c r="H185" s="160"/>
      <c r="I185" s="162"/>
      <c r="J185" s="163"/>
      <c r="K185" s="141"/>
      <c r="L185" s="141"/>
      <c r="M185" s="141"/>
      <c r="N185" s="141"/>
    </row>
    <row r="186" spans="1:14" s="142" customFormat="1" ht="56.25" x14ac:dyDescent="0.2">
      <c r="A186" s="143" t="s">
        <v>378</v>
      </c>
      <c r="B186" s="153" t="s">
        <v>192</v>
      </c>
      <c r="C186" s="153" t="s">
        <v>32</v>
      </c>
      <c r="D186" s="155" t="s">
        <v>193</v>
      </c>
      <c r="E186" s="159" t="s">
        <v>338</v>
      </c>
      <c r="F186" s="147" t="s">
        <v>567</v>
      </c>
      <c r="G186" s="148">
        <f t="shared" si="3"/>
        <v>13100000</v>
      </c>
      <c r="H186" s="160">
        <v>13100000</v>
      </c>
      <c r="I186" s="162"/>
      <c r="J186" s="163">
        <f>I186</f>
        <v>0</v>
      </c>
      <c r="K186" s="141"/>
      <c r="L186" s="141"/>
      <c r="M186" s="141"/>
      <c r="N186" s="141"/>
    </row>
    <row r="187" spans="1:14" s="142" customFormat="1" ht="93.75" x14ac:dyDescent="0.2">
      <c r="A187" s="143" t="s">
        <v>378</v>
      </c>
      <c r="B187" s="153" t="s">
        <v>192</v>
      </c>
      <c r="C187" s="153" t="s">
        <v>32</v>
      </c>
      <c r="D187" s="155" t="s">
        <v>193</v>
      </c>
      <c r="E187" s="159" t="s">
        <v>355</v>
      </c>
      <c r="F187" s="147" t="s">
        <v>568</v>
      </c>
      <c r="G187" s="148">
        <f t="shared" si="3"/>
        <v>2500000</v>
      </c>
      <c r="H187" s="160">
        <v>2500000</v>
      </c>
      <c r="I187" s="162"/>
      <c r="J187" s="163"/>
      <c r="K187" s="141"/>
      <c r="L187" s="141"/>
      <c r="M187" s="141"/>
      <c r="N187" s="141"/>
    </row>
    <row r="188" spans="1:14" s="142" customFormat="1" ht="37.5" x14ac:dyDescent="0.2">
      <c r="A188" s="143" t="s">
        <v>378</v>
      </c>
      <c r="B188" s="153" t="s">
        <v>192</v>
      </c>
      <c r="C188" s="153" t="s">
        <v>32</v>
      </c>
      <c r="D188" s="155" t="s">
        <v>193</v>
      </c>
      <c r="E188" s="159" t="s">
        <v>476</v>
      </c>
      <c r="F188" s="147" t="s">
        <v>566</v>
      </c>
      <c r="G188" s="148">
        <f t="shared" si="3"/>
        <v>600000</v>
      </c>
      <c r="H188" s="160">
        <v>600000</v>
      </c>
      <c r="I188" s="162"/>
      <c r="J188" s="163"/>
      <c r="K188" s="141"/>
      <c r="L188" s="141"/>
      <c r="M188" s="141"/>
      <c r="N188" s="141"/>
    </row>
    <row r="189" spans="1:14" s="142" customFormat="1" ht="37.5" hidden="1" x14ac:dyDescent="0.3">
      <c r="A189" s="143" t="s">
        <v>378</v>
      </c>
      <c r="B189" s="153" t="s">
        <v>192</v>
      </c>
      <c r="C189" s="153" t="s">
        <v>32</v>
      </c>
      <c r="D189" s="155" t="s">
        <v>193</v>
      </c>
      <c r="E189" s="146" t="s">
        <v>332</v>
      </c>
      <c r="F189" s="147"/>
      <c r="G189" s="148">
        <f t="shared" si="3"/>
        <v>0</v>
      </c>
      <c r="H189" s="149"/>
      <c r="I189" s="149"/>
      <c r="J189" s="150">
        <f>I189</f>
        <v>0</v>
      </c>
      <c r="K189" s="141"/>
      <c r="L189" s="141"/>
      <c r="M189" s="141"/>
      <c r="N189" s="141"/>
    </row>
    <row r="190" spans="1:14" s="142" customFormat="1" ht="75" hidden="1" x14ac:dyDescent="0.3">
      <c r="A190" s="143" t="s">
        <v>378</v>
      </c>
      <c r="B190" s="153" t="s">
        <v>192</v>
      </c>
      <c r="C190" s="153" t="s">
        <v>32</v>
      </c>
      <c r="D190" s="155" t="s">
        <v>193</v>
      </c>
      <c r="E190" s="146" t="s">
        <v>402</v>
      </c>
      <c r="F190" s="147"/>
      <c r="G190" s="148">
        <f t="shared" si="3"/>
        <v>0</v>
      </c>
      <c r="H190" s="149"/>
      <c r="I190" s="149"/>
      <c r="J190" s="150">
        <f>I190</f>
        <v>0</v>
      </c>
      <c r="K190" s="141"/>
      <c r="L190" s="141"/>
      <c r="M190" s="141"/>
      <c r="N190" s="141"/>
    </row>
    <row r="191" spans="1:14" s="142" customFormat="1" ht="56.25" hidden="1" x14ac:dyDescent="0.3">
      <c r="A191" s="143" t="s">
        <v>477</v>
      </c>
      <c r="B191" s="153" t="s">
        <v>384</v>
      </c>
      <c r="C191" s="153" t="s">
        <v>32</v>
      </c>
      <c r="D191" s="155" t="s">
        <v>478</v>
      </c>
      <c r="E191" s="146" t="s">
        <v>385</v>
      </c>
      <c r="F191" s="147"/>
      <c r="G191" s="148">
        <f t="shared" si="3"/>
        <v>0</v>
      </c>
      <c r="H191" s="149"/>
      <c r="I191" s="149"/>
      <c r="J191" s="150"/>
      <c r="K191" s="141"/>
      <c r="L191" s="141"/>
      <c r="M191" s="141"/>
      <c r="N191" s="141"/>
    </row>
    <row r="192" spans="1:14" s="142" customFormat="1" ht="37.5" x14ac:dyDescent="0.3">
      <c r="A192" s="143" t="s">
        <v>403</v>
      </c>
      <c r="B192" s="144" t="s">
        <v>246</v>
      </c>
      <c r="C192" s="144" t="s">
        <v>247</v>
      </c>
      <c r="D192" s="164" t="s">
        <v>248</v>
      </c>
      <c r="E192" s="159" t="s">
        <v>328</v>
      </c>
      <c r="F192" s="147" t="s">
        <v>569</v>
      </c>
      <c r="G192" s="148">
        <f t="shared" si="3"/>
        <v>550000</v>
      </c>
      <c r="H192" s="162"/>
      <c r="I192" s="162">
        <v>550000</v>
      </c>
      <c r="J192" s="163">
        <f t="shared" ref="J192:J203" si="6">I192</f>
        <v>550000</v>
      </c>
      <c r="K192" s="141"/>
      <c r="L192" s="141"/>
      <c r="M192" s="141"/>
      <c r="N192" s="141"/>
    </row>
    <row r="193" spans="1:14" s="142" customFormat="1" ht="37.5" hidden="1" x14ac:dyDescent="0.3">
      <c r="A193" s="143" t="s">
        <v>403</v>
      </c>
      <c r="B193" s="144" t="s">
        <v>246</v>
      </c>
      <c r="C193" s="144" t="s">
        <v>247</v>
      </c>
      <c r="D193" s="164" t="s">
        <v>248</v>
      </c>
      <c r="E193" s="146" t="s">
        <v>330</v>
      </c>
      <c r="F193" s="147"/>
      <c r="G193" s="148">
        <f t="shared" si="3"/>
        <v>0</v>
      </c>
      <c r="H193" s="162"/>
      <c r="I193" s="162"/>
      <c r="J193" s="163">
        <f t="shared" si="6"/>
        <v>0</v>
      </c>
      <c r="K193" s="141"/>
      <c r="L193" s="141"/>
      <c r="M193" s="141"/>
      <c r="N193" s="141"/>
    </row>
    <row r="194" spans="1:14" s="142" customFormat="1" ht="37.5" x14ac:dyDescent="0.3">
      <c r="A194" s="143" t="s">
        <v>212</v>
      </c>
      <c r="B194" s="153" t="s">
        <v>88</v>
      </c>
      <c r="C194" s="153" t="s">
        <v>213</v>
      </c>
      <c r="D194" s="154" t="s">
        <v>214</v>
      </c>
      <c r="E194" s="146" t="s">
        <v>331</v>
      </c>
      <c r="F194" s="147" t="s">
        <v>557</v>
      </c>
      <c r="G194" s="148">
        <f t="shared" si="3"/>
        <v>8355000</v>
      </c>
      <c r="H194" s="149"/>
      <c r="I194" s="149">
        <f>3355000+5000000</f>
        <v>8355000</v>
      </c>
      <c r="J194" s="150">
        <f t="shared" si="6"/>
        <v>8355000</v>
      </c>
      <c r="K194" s="141"/>
      <c r="L194" s="141"/>
      <c r="M194" s="141"/>
      <c r="N194" s="141"/>
    </row>
    <row r="195" spans="1:14" s="142" customFormat="1" ht="37.5" hidden="1" x14ac:dyDescent="0.3">
      <c r="A195" s="143" t="s">
        <v>361</v>
      </c>
      <c r="B195" s="153" t="s">
        <v>362</v>
      </c>
      <c r="C195" s="153" t="s">
        <v>213</v>
      </c>
      <c r="D195" s="154" t="s">
        <v>373</v>
      </c>
      <c r="E195" s="146" t="s">
        <v>331</v>
      </c>
      <c r="F195" s="147"/>
      <c r="G195" s="148">
        <f t="shared" si="3"/>
        <v>0</v>
      </c>
      <c r="H195" s="149"/>
      <c r="I195" s="165"/>
      <c r="J195" s="150">
        <f t="shared" si="6"/>
        <v>0</v>
      </c>
      <c r="K195" s="141"/>
      <c r="L195" s="141"/>
      <c r="M195" s="141"/>
      <c r="N195" s="141"/>
    </row>
    <row r="196" spans="1:14" s="142" customFormat="1" ht="37.5" hidden="1" x14ac:dyDescent="0.3">
      <c r="A196" s="143" t="s">
        <v>363</v>
      </c>
      <c r="B196" s="153" t="s">
        <v>369</v>
      </c>
      <c r="C196" s="153" t="s">
        <v>213</v>
      </c>
      <c r="D196" s="154" t="s">
        <v>374</v>
      </c>
      <c r="E196" s="146" t="s">
        <v>331</v>
      </c>
      <c r="F196" s="147"/>
      <c r="G196" s="148">
        <f t="shared" si="3"/>
        <v>0</v>
      </c>
      <c r="H196" s="149"/>
      <c r="I196" s="149"/>
      <c r="J196" s="150">
        <f t="shared" si="6"/>
        <v>0</v>
      </c>
      <c r="K196" s="141"/>
      <c r="L196" s="141"/>
      <c r="M196" s="141"/>
      <c r="N196" s="141"/>
    </row>
    <row r="197" spans="1:14" s="142" customFormat="1" ht="37.5" x14ac:dyDescent="0.3">
      <c r="A197" s="143" t="s">
        <v>364</v>
      </c>
      <c r="B197" s="153" t="s">
        <v>370</v>
      </c>
      <c r="C197" s="153" t="s">
        <v>213</v>
      </c>
      <c r="D197" s="154" t="s">
        <v>375</v>
      </c>
      <c r="E197" s="146" t="s">
        <v>331</v>
      </c>
      <c r="F197" s="147" t="s">
        <v>557</v>
      </c>
      <c r="G197" s="148">
        <f t="shared" si="3"/>
        <v>5550000</v>
      </c>
      <c r="H197" s="149"/>
      <c r="I197" s="149">
        <f>550000+5000000</f>
        <v>5550000</v>
      </c>
      <c r="J197" s="150">
        <f t="shared" si="6"/>
        <v>5550000</v>
      </c>
      <c r="K197" s="141"/>
      <c r="L197" s="141"/>
      <c r="M197" s="141"/>
      <c r="N197" s="141"/>
    </row>
    <row r="198" spans="1:14" s="142" customFormat="1" ht="75" x14ac:dyDescent="0.3">
      <c r="A198" s="143" t="s">
        <v>365</v>
      </c>
      <c r="B198" s="153" t="s">
        <v>371</v>
      </c>
      <c r="C198" s="153" t="s">
        <v>213</v>
      </c>
      <c r="D198" s="154" t="s">
        <v>376</v>
      </c>
      <c r="E198" s="146" t="s">
        <v>331</v>
      </c>
      <c r="F198" s="147" t="s">
        <v>557</v>
      </c>
      <c r="G198" s="148">
        <f t="shared" si="3"/>
        <v>270000</v>
      </c>
      <c r="H198" s="149"/>
      <c r="I198" s="149">
        <v>270000</v>
      </c>
      <c r="J198" s="150">
        <f t="shared" si="6"/>
        <v>270000</v>
      </c>
      <c r="K198" s="141"/>
      <c r="L198" s="141"/>
      <c r="M198" s="141"/>
      <c r="N198" s="141"/>
    </row>
    <row r="199" spans="1:14" s="142" customFormat="1" ht="75" x14ac:dyDescent="0.3">
      <c r="A199" s="143" t="s">
        <v>388</v>
      </c>
      <c r="B199" s="153" t="s">
        <v>389</v>
      </c>
      <c r="C199" s="153" t="s">
        <v>12</v>
      </c>
      <c r="D199" s="152" t="s">
        <v>390</v>
      </c>
      <c r="E199" s="146" t="s">
        <v>330</v>
      </c>
      <c r="F199" s="147" t="s">
        <v>558</v>
      </c>
      <c r="G199" s="148">
        <f t="shared" si="3"/>
        <v>10320000</v>
      </c>
      <c r="H199" s="149"/>
      <c r="I199" s="149">
        <f>320000+5000000+5000000</f>
        <v>10320000</v>
      </c>
      <c r="J199" s="150">
        <f t="shared" si="6"/>
        <v>10320000</v>
      </c>
      <c r="K199" s="141"/>
      <c r="L199" s="141"/>
      <c r="M199" s="141"/>
      <c r="N199" s="141"/>
    </row>
    <row r="200" spans="1:14" s="142" customFormat="1" ht="75" hidden="1" x14ac:dyDescent="0.3">
      <c r="A200" s="143" t="s">
        <v>479</v>
      </c>
      <c r="B200" s="153" t="s">
        <v>480</v>
      </c>
      <c r="C200" s="153" t="s">
        <v>12</v>
      </c>
      <c r="D200" s="152" t="s">
        <v>481</v>
      </c>
      <c r="E200" s="146" t="s">
        <v>331</v>
      </c>
      <c r="F200" s="147" t="s">
        <v>557</v>
      </c>
      <c r="G200" s="148">
        <f t="shared" si="3"/>
        <v>0</v>
      </c>
      <c r="H200" s="149"/>
      <c r="I200" s="149"/>
      <c r="J200" s="150">
        <f t="shared" si="6"/>
        <v>0</v>
      </c>
      <c r="K200" s="141"/>
      <c r="L200" s="141"/>
      <c r="M200" s="141"/>
      <c r="N200" s="141"/>
    </row>
    <row r="201" spans="1:14" s="142" customFormat="1" ht="56.25" x14ac:dyDescent="0.3">
      <c r="A201" s="143" t="s">
        <v>366</v>
      </c>
      <c r="B201" s="153" t="s">
        <v>372</v>
      </c>
      <c r="C201" s="153" t="s">
        <v>12</v>
      </c>
      <c r="D201" s="154" t="s">
        <v>377</v>
      </c>
      <c r="E201" s="146" t="s">
        <v>330</v>
      </c>
      <c r="F201" s="147" t="s">
        <v>558</v>
      </c>
      <c r="G201" s="148">
        <f t="shared" si="3"/>
        <v>15682000</v>
      </c>
      <c r="H201" s="149"/>
      <c r="I201" s="166">
        <v>15682000</v>
      </c>
      <c r="J201" s="150">
        <f t="shared" si="6"/>
        <v>15682000</v>
      </c>
      <c r="K201" s="141"/>
      <c r="L201" s="141"/>
      <c r="M201" s="141"/>
      <c r="N201" s="141"/>
    </row>
    <row r="202" spans="1:14" s="142" customFormat="1" ht="56.25" x14ac:dyDescent="0.3">
      <c r="A202" s="143" t="s">
        <v>366</v>
      </c>
      <c r="B202" s="151" t="s">
        <v>372</v>
      </c>
      <c r="C202" s="153" t="s">
        <v>12</v>
      </c>
      <c r="D202" s="154" t="s">
        <v>377</v>
      </c>
      <c r="E202" s="146" t="s">
        <v>331</v>
      </c>
      <c r="F202" s="147" t="s">
        <v>557</v>
      </c>
      <c r="G202" s="148">
        <f t="shared" si="3"/>
        <v>8450000</v>
      </c>
      <c r="H202" s="149"/>
      <c r="I202" s="167">
        <f>3450000+5000000</f>
        <v>8450000</v>
      </c>
      <c r="J202" s="168">
        <f t="shared" si="6"/>
        <v>8450000</v>
      </c>
      <c r="K202" s="141"/>
      <c r="L202" s="141"/>
      <c r="M202" s="141"/>
      <c r="N202" s="141"/>
    </row>
    <row r="203" spans="1:14" s="142" customFormat="1" ht="75" x14ac:dyDescent="0.2">
      <c r="A203" s="129" t="s">
        <v>333</v>
      </c>
      <c r="B203" s="169" t="s">
        <v>194</v>
      </c>
      <c r="C203" s="130" t="s">
        <v>33</v>
      </c>
      <c r="D203" s="137" t="s">
        <v>195</v>
      </c>
      <c r="E203" s="131" t="s">
        <v>570</v>
      </c>
      <c r="F203" s="147" t="s">
        <v>571</v>
      </c>
      <c r="G203" s="148">
        <f t="shared" si="3"/>
        <v>63175000</v>
      </c>
      <c r="H203" s="160">
        <v>51500000</v>
      </c>
      <c r="I203" s="160">
        <v>11675000</v>
      </c>
      <c r="J203" s="161">
        <f t="shared" si="6"/>
        <v>11675000</v>
      </c>
      <c r="K203" s="141"/>
      <c r="L203" s="141"/>
      <c r="M203" s="141"/>
      <c r="N203" s="141"/>
    </row>
    <row r="204" spans="1:14" s="142" customFormat="1" ht="56.25" hidden="1" x14ac:dyDescent="0.2">
      <c r="A204" s="129" t="s">
        <v>482</v>
      </c>
      <c r="B204" s="169" t="s">
        <v>483</v>
      </c>
      <c r="C204" s="130" t="s">
        <v>484</v>
      </c>
      <c r="D204" s="137" t="s">
        <v>485</v>
      </c>
      <c r="E204" s="131" t="s">
        <v>486</v>
      </c>
      <c r="F204" s="147" t="s">
        <v>572</v>
      </c>
      <c r="G204" s="148">
        <f t="shared" si="3"/>
        <v>0</v>
      </c>
      <c r="H204" s="160"/>
      <c r="I204" s="160"/>
      <c r="J204" s="161"/>
      <c r="K204" s="141"/>
      <c r="L204" s="141"/>
      <c r="M204" s="141"/>
      <c r="N204" s="141"/>
    </row>
    <row r="205" spans="1:14" s="142" customFormat="1" ht="75" hidden="1" x14ac:dyDescent="0.3">
      <c r="A205" s="129" t="s">
        <v>333</v>
      </c>
      <c r="B205" s="169" t="s">
        <v>194</v>
      </c>
      <c r="C205" s="169" t="s">
        <v>33</v>
      </c>
      <c r="D205" s="137" t="s">
        <v>195</v>
      </c>
      <c r="E205" s="146" t="s">
        <v>330</v>
      </c>
      <c r="F205" s="147" t="s">
        <v>573</v>
      </c>
      <c r="G205" s="170">
        <f t="shared" si="3"/>
        <v>0</v>
      </c>
      <c r="H205" s="166"/>
      <c r="I205" s="165"/>
      <c r="J205" s="171">
        <f>I205</f>
        <v>0</v>
      </c>
      <c r="K205" s="141"/>
      <c r="L205" s="141"/>
      <c r="M205" s="141"/>
      <c r="N205" s="141"/>
    </row>
    <row r="206" spans="1:14" s="142" customFormat="1" ht="75" hidden="1" x14ac:dyDescent="0.3">
      <c r="A206" s="129" t="s">
        <v>333</v>
      </c>
      <c r="B206" s="169" t="s">
        <v>194</v>
      </c>
      <c r="C206" s="169" t="s">
        <v>33</v>
      </c>
      <c r="D206" s="137" t="s">
        <v>195</v>
      </c>
      <c r="E206" s="146" t="s">
        <v>331</v>
      </c>
      <c r="F206" s="147" t="s">
        <v>574</v>
      </c>
      <c r="G206" s="170">
        <f t="shared" si="3"/>
        <v>0</v>
      </c>
      <c r="H206" s="149"/>
      <c r="I206" s="149"/>
      <c r="J206" s="150">
        <f>I206</f>
        <v>0</v>
      </c>
      <c r="K206" s="141"/>
      <c r="L206" s="141"/>
      <c r="M206" s="141"/>
      <c r="N206" s="141"/>
    </row>
    <row r="207" spans="1:14" s="142" customFormat="1" ht="93.75" hidden="1" x14ac:dyDescent="0.3">
      <c r="A207" s="143" t="s">
        <v>368</v>
      </c>
      <c r="B207" s="153" t="s">
        <v>143</v>
      </c>
      <c r="C207" s="144" t="s">
        <v>12</v>
      </c>
      <c r="D207" s="164" t="s">
        <v>145</v>
      </c>
      <c r="E207" s="146" t="s">
        <v>391</v>
      </c>
      <c r="F207" s="147" t="s">
        <v>558</v>
      </c>
      <c r="G207" s="170">
        <f t="shared" si="3"/>
        <v>0</v>
      </c>
      <c r="H207" s="149"/>
      <c r="I207" s="149"/>
      <c r="J207" s="150"/>
      <c r="K207" s="141"/>
      <c r="L207" s="141"/>
      <c r="M207" s="141"/>
      <c r="N207" s="141"/>
    </row>
    <row r="208" spans="1:14" s="142" customFormat="1" ht="37.5" hidden="1" x14ac:dyDescent="0.3">
      <c r="A208" s="143" t="s">
        <v>367</v>
      </c>
      <c r="B208" s="172" t="s">
        <v>255</v>
      </c>
      <c r="C208" s="172" t="s">
        <v>257</v>
      </c>
      <c r="D208" s="152" t="s">
        <v>258</v>
      </c>
      <c r="E208" s="146" t="s">
        <v>331</v>
      </c>
      <c r="F208" s="147" t="s">
        <v>557</v>
      </c>
      <c r="G208" s="148">
        <f t="shared" si="3"/>
        <v>0</v>
      </c>
      <c r="H208" s="149"/>
      <c r="I208" s="149"/>
      <c r="J208" s="150"/>
      <c r="K208" s="141"/>
      <c r="L208" s="141"/>
      <c r="M208" s="141"/>
      <c r="N208" s="141"/>
    </row>
    <row r="209" spans="1:14" s="142" customFormat="1" ht="37.5" hidden="1" x14ac:dyDescent="0.3">
      <c r="A209" s="143" t="s">
        <v>487</v>
      </c>
      <c r="B209" s="151" t="s">
        <v>136</v>
      </c>
      <c r="C209" s="153" t="s">
        <v>11</v>
      </c>
      <c r="D209" s="173" t="s">
        <v>80</v>
      </c>
      <c r="E209" s="159" t="s">
        <v>329</v>
      </c>
      <c r="F209" s="147" t="s">
        <v>546</v>
      </c>
      <c r="G209" s="148">
        <f t="shared" si="3"/>
        <v>0</v>
      </c>
      <c r="H209" s="149"/>
      <c r="I209" s="149"/>
      <c r="J209" s="150">
        <f>I209</f>
        <v>0</v>
      </c>
      <c r="K209" s="141"/>
      <c r="L209" s="141"/>
      <c r="M209" s="141"/>
      <c r="N209" s="141"/>
    </row>
    <row r="210" spans="1:14" s="142" customFormat="1" ht="56.25" x14ac:dyDescent="0.2">
      <c r="A210" s="143" t="s">
        <v>488</v>
      </c>
      <c r="B210" s="151" t="s">
        <v>249</v>
      </c>
      <c r="C210" s="151" t="s">
        <v>12</v>
      </c>
      <c r="D210" s="152" t="s">
        <v>75</v>
      </c>
      <c r="E210" s="159" t="s">
        <v>420</v>
      </c>
      <c r="F210" s="147" t="s">
        <v>572</v>
      </c>
      <c r="G210" s="148">
        <f t="shared" si="3"/>
        <v>750000</v>
      </c>
      <c r="H210" s="149"/>
      <c r="I210" s="149">
        <v>750000</v>
      </c>
      <c r="J210" s="150">
        <f>I210</f>
        <v>750000</v>
      </c>
      <c r="K210" s="141"/>
      <c r="L210" s="141"/>
      <c r="M210" s="141"/>
      <c r="N210" s="141"/>
    </row>
    <row r="211" spans="1:14" s="142" customFormat="1" ht="56.25" x14ac:dyDescent="0.3">
      <c r="A211" s="143" t="s">
        <v>488</v>
      </c>
      <c r="B211" s="151" t="s">
        <v>249</v>
      </c>
      <c r="C211" s="151" t="s">
        <v>12</v>
      </c>
      <c r="D211" s="152" t="s">
        <v>75</v>
      </c>
      <c r="E211" s="146" t="s">
        <v>416</v>
      </c>
      <c r="F211" s="147" t="s">
        <v>573</v>
      </c>
      <c r="G211" s="148">
        <f t="shared" si="3"/>
        <v>1050000</v>
      </c>
      <c r="H211" s="149"/>
      <c r="I211" s="149">
        <v>1050000</v>
      </c>
      <c r="J211" s="150">
        <f>I211</f>
        <v>1050000</v>
      </c>
      <c r="K211" s="141"/>
      <c r="L211" s="141"/>
      <c r="M211" s="141"/>
      <c r="N211" s="141"/>
    </row>
    <row r="212" spans="1:14" s="142" customFormat="1" ht="75" hidden="1" x14ac:dyDescent="0.3">
      <c r="A212" s="143" t="s">
        <v>488</v>
      </c>
      <c r="B212" s="151" t="s">
        <v>249</v>
      </c>
      <c r="C212" s="151" t="s">
        <v>12</v>
      </c>
      <c r="D212" s="152" t="s">
        <v>75</v>
      </c>
      <c r="E212" s="146" t="s">
        <v>489</v>
      </c>
      <c r="F212" s="147" t="s">
        <v>549</v>
      </c>
      <c r="G212" s="148">
        <f t="shared" si="3"/>
        <v>0</v>
      </c>
      <c r="H212" s="149"/>
      <c r="I212" s="149"/>
      <c r="J212" s="150">
        <f>I212</f>
        <v>0</v>
      </c>
      <c r="K212" s="141"/>
      <c r="L212" s="141"/>
      <c r="M212" s="141"/>
      <c r="N212" s="141"/>
    </row>
    <row r="213" spans="1:14" s="142" customFormat="1" ht="56.25" x14ac:dyDescent="0.3">
      <c r="A213" s="143" t="s">
        <v>488</v>
      </c>
      <c r="B213" s="151" t="s">
        <v>249</v>
      </c>
      <c r="C213" s="151" t="s">
        <v>12</v>
      </c>
      <c r="D213" s="152" t="s">
        <v>75</v>
      </c>
      <c r="E213" s="146" t="s">
        <v>354</v>
      </c>
      <c r="F213" s="147" t="s">
        <v>574</v>
      </c>
      <c r="G213" s="148">
        <f t="shared" si="3"/>
        <v>2900000</v>
      </c>
      <c r="H213" s="149"/>
      <c r="I213" s="149">
        <v>2900000</v>
      </c>
      <c r="J213" s="150">
        <f>I213</f>
        <v>2900000</v>
      </c>
      <c r="K213" s="141"/>
      <c r="L213" s="141"/>
      <c r="M213" s="141"/>
      <c r="N213" s="141"/>
    </row>
    <row r="214" spans="1:14" s="142" customFormat="1" ht="37.5" hidden="1" x14ac:dyDescent="0.3">
      <c r="A214" s="143" t="s">
        <v>367</v>
      </c>
      <c r="B214" s="151" t="s">
        <v>255</v>
      </c>
      <c r="C214" s="151" t="s">
        <v>257</v>
      </c>
      <c r="D214" s="152" t="s">
        <v>258</v>
      </c>
      <c r="E214" s="146" t="s">
        <v>331</v>
      </c>
      <c r="F214" s="147"/>
      <c r="G214" s="148">
        <f t="shared" si="3"/>
        <v>0</v>
      </c>
      <c r="H214" s="149"/>
      <c r="I214" s="149"/>
      <c r="J214" s="150"/>
      <c r="K214" s="141"/>
      <c r="L214" s="141"/>
      <c r="M214" s="141"/>
      <c r="N214" s="141"/>
    </row>
    <row r="215" spans="1:14" ht="75" hidden="1" x14ac:dyDescent="0.3">
      <c r="A215" s="21" t="s">
        <v>333</v>
      </c>
      <c r="B215" s="38" t="s">
        <v>194</v>
      </c>
      <c r="C215" s="38" t="s">
        <v>33</v>
      </c>
      <c r="D215" s="8" t="s">
        <v>195</v>
      </c>
      <c r="E215" s="17" t="s">
        <v>331</v>
      </c>
      <c r="F215" s="28"/>
      <c r="G215" s="61">
        <f t="shared" ref="G215:G230" si="7">H215+I215</f>
        <v>0</v>
      </c>
      <c r="H215" s="2"/>
      <c r="I215" s="2"/>
      <c r="J215" s="47">
        <f>I215</f>
        <v>0</v>
      </c>
    </row>
    <row r="216" spans="1:14" ht="93.75" hidden="1" x14ac:dyDescent="0.3">
      <c r="A216" s="19" t="s">
        <v>368</v>
      </c>
      <c r="B216" s="4" t="s">
        <v>143</v>
      </c>
      <c r="C216" s="15" t="s">
        <v>12</v>
      </c>
      <c r="D216" s="14" t="s">
        <v>145</v>
      </c>
      <c r="E216" s="17" t="s">
        <v>391</v>
      </c>
      <c r="F216" s="23"/>
      <c r="G216" s="61">
        <f t="shared" si="7"/>
        <v>0</v>
      </c>
      <c r="H216" s="2"/>
      <c r="I216" s="2"/>
      <c r="J216" s="47"/>
    </row>
    <row r="217" spans="1:14" ht="37.5" x14ac:dyDescent="0.3">
      <c r="A217" s="19" t="s">
        <v>367</v>
      </c>
      <c r="B217" s="39" t="s">
        <v>255</v>
      </c>
      <c r="C217" s="39" t="s">
        <v>257</v>
      </c>
      <c r="D217" s="11" t="s">
        <v>258</v>
      </c>
      <c r="E217" s="17" t="s">
        <v>331</v>
      </c>
      <c r="F217" s="28"/>
      <c r="G217" s="60">
        <f>H217+I217</f>
        <v>26000000</v>
      </c>
      <c r="H217" s="2"/>
      <c r="I217" s="2">
        <v>26000000</v>
      </c>
      <c r="J217" s="47"/>
    </row>
    <row r="218" spans="1:14" ht="75" hidden="1" x14ac:dyDescent="0.3">
      <c r="A218" s="19" t="s">
        <v>404</v>
      </c>
      <c r="B218" s="39" t="s">
        <v>405</v>
      </c>
      <c r="C218" s="39" t="s">
        <v>14</v>
      </c>
      <c r="D218" s="11" t="s">
        <v>406</v>
      </c>
      <c r="E218" s="17" t="s">
        <v>331</v>
      </c>
      <c r="F218" s="28"/>
      <c r="G218" s="60">
        <f t="shared" si="7"/>
        <v>0</v>
      </c>
      <c r="H218" s="2"/>
      <c r="I218" s="2"/>
      <c r="J218" s="47"/>
    </row>
    <row r="219" spans="1:14" ht="55.5" customHeight="1" x14ac:dyDescent="0.2">
      <c r="A219" s="49" t="s">
        <v>132</v>
      </c>
      <c r="B219" s="41"/>
      <c r="C219" s="41"/>
      <c r="D219" s="40" t="s">
        <v>34</v>
      </c>
      <c r="E219" s="40"/>
      <c r="F219" s="34"/>
      <c r="G219" s="59">
        <f t="shared" si="7"/>
        <v>10098000</v>
      </c>
      <c r="H219" s="5">
        <f>H224+H226+H227+H225</f>
        <v>9899000</v>
      </c>
      <c r="I219" s="5">
        <f>I226+I227</f>
        <v>199000</v>
      </c>
      <c r="J219" s="50">
        <f>J227+J226</f>
        <v>199000</v>
      </c>
    </row>
    <row r="220" spans="1:14" ht="18.75" hidden="1" customHeight="1" x14ac:dyDescent="0.3">
      <c r="A220" s="19"/>
      <c r="B220" s="29"/>
      <c r="C220" s="29"/>
      <c r="D220" s="29"/>
      <c r="E220" s="29"/>
      <c r="F220" s="66"/>
      <c r="G220" s="60">
        <f t="shared" si="7"/>
        <v>0</v>
      </c>
      <c r="H220" s="5"/>
      <c r="I220" s="29"/>
      <c r="J220" s="51"/>
    </row>
    <row r="221" spans="1:14" ht="56.25" hidden="1" customHeight="1" x14ac:dyDescent="0.2">
      <c r="A221" s="19"/>
      <c r="B221" s="4"/>
      <c r="C221" s="4"/>
      <c r="D221" s="11"/>
      <c r="E221" s="9" t="s">
        <v>35</v>
      </c>
      <c r="F221" s="63"/>
      <c r="G221" s="60">
        <f t="shared" si="7"/>
        <v>0</v>
      </c>
      <c r="H221" s="5">
        <f>H227+H243</f>
        <v>0</v>
      </c>
      <c r="I221" s="2"/>
      <c r="J221" s="47"/>
    </row>
    <row r="222" spans="1:14" ht="18.75" hidden="1" customHeight="1" x14ac:dyDescent="0.2">
      <c r="A222" s="19" t="s">
        <v>196</v>
      </c>
      <c r="B222" s="4" t="s">
        <v>197</v>
      </c>
      <c r="C222" s="4" t="s">
        <v>7</v>
      </c>
      <c r="D222" s="16" t="s">
        <v>198</v>
      </c>
      <c r="E222" s="191" t="s">
        <v>322</v>
      </c>
      <c r="F222" s="28"/>
      <c r="G222" s="60">
        <f t="shared" si="7"/>
        <v>0</v>
      </c>
      <c r="H222" s="2"/>
      <c r="I222" s="2"/>
      <c r="J222" s="47"/>
    </row>
    <row r="223" spans="1:14" ht="18.75" hidden="1" customHeight="1" x14ac:dyDescent="0.2">
      <c r="A223" s="19" t="s">
        <v>260</v>
      </c>
      <c r="B223" s="4" t="s">
        <v>142</v>
      </c>
      <c r="C223" s="4"/>
      <c r="D223" s="16" t="s">
        <v>144</v>
      </c>
      <c r="E223" s="191"/>
      <c r="F223" s="28"/>
      <c r="G223" s="60">
        <f t="shared" si="7"/>
        <v>199000</v>
      </c>
      <c r="H223" s="2">
        <f>H224</f>
        <v>199000</v>
      </c>
      <c r="I223" s="2">
        <f>I224</f>
        <v>0</v>
      </c>
      <c r="J223" s="47"/>
    </row>
    <row r="224" spans="1:14" ht="121.15" customHeight="1" x14ac:dyDescent="0.2">
      <c r="A224" s="21" t="s">
        <v>261</v>
      </c>
      <c r="B224" s="42" t="s">
        <v>143</v>
      </c>
      <c r="C224" s="42" t="s">
        <v>12</v>
      </c>
      <c r="D224" s="12" t="s">
        <v>145</v>
      </c>
      <c r="E224" s="191"/>
      <c r="F224" s="28" t="s">
        <v>552</v>
      </c>
      <c r="G224" s="60">
        <f t="shared" si="7"/>
        <v>199000</v>
      </c>
      <c r="H224" s="23">
        <v>199000</v>
      </c>
      <c r="I224" s="7"/>
      <c r="J224" s="46"/>
    </row>
    <row r="225" spans="1:10" ht="37.5" x14ac:dyDescent="0.3">
      <c r="A225" s="129" t="s">
        <v>261</v>
      </c>
      <c r="B225" s="132" t="s">
        <v>143</v>
      </c>
      <c r="C225" s="132" t="s">
        <v>12</v>
      </c>
      <c r="D225" s="133" t="s">
        <v>145</v>
      </c>
      <c r="E225" s="146" t="s">
        <v>491</v>
      </c>
      <c r="F225" s="174" t="s">
        <v>492</v>
      </c>
      <c r="G225" s="60">
        <f t="shared" si="7"/>
        <v>700000</v>
      </c>
      <c r="H225" s="3">
        <v>700000</v>
      </c>
      <c r="I225" s="3"/>
      <c r="J225" s="44"/>
    </row>
    <row r="226" spans="1:10" ht="40.15" customHeight="1" x14ac:dyDescent="0.3">
      <c r="A226" s="129" t="s">
        <v>261</v>
      </c>
      <c r="B226" s="132" t="s">
        <v>143</v>
      </c>
      <c r="C226" s="132" t="s">
        <v>12</v>
      </c>
      <c r="D226" s="133" t="s">
        <v>145</v>
      </c>
      <c r="E226" s="131" t="s">
        <v>459</v>
      </c>
      <c r="F226" s="69" t="s">
        <v>553</v>
      </c>
      <c r="G226" s="60">
        <f t="shared" si="7"/>
        <v>9000000</v>
      </c>
      <c r="H226" s="23">
        <v>9000000</v>
      </c>
      <c r="I226" s="7"/>
      <c r="J226" s="46"/>
    </row>
    <row r="227" spans="1:10" ht="48" customHeight="1" x14ac:dyDescent="0.3">
      <c r="A227" s="19" t="s">
        <v>199</v>
      </c>
      <c r="B227" s="15" t="s">
        <v>200</v>
      </c>
      <c r="C227" s="15" t="s">
        <v>12</v>
      </c>
      <c r="D227" s="11" t="s">
        <v>201</v>
      </c>
      <c r="E227" s="27" t="s">
        <v>334</v>
      </c>
      <c r="F227" s="28" t="s">
        <v>551</v>
      </c>
      <c r="G227" s="60">
        <f t="shared" si="7"/>
        <v>199000</v>
      </c>
      <c r="H227" s="3"/>
      <c r="I227" s="2">
        <v>199000</v>
      </c>
      <c r="J227" s="47">
        <f>I227</f>
        <v>199000</v>
      </c>
    </row>
    <row r="228" spans="1:10" ht="56.25" hidden="1" customHeight="1" x14ac:dyDescent="0.3">
      <c r="A228" s="19" t="s">
        <v>262</v>
      </c>
      <c r="B228" s="15" t="s">
        <v>249</v>
      </c>
      <c r="C228" s="15" t="s">
        <v>12</v>
      </c>
      <c r="D228" s="11" t="s">
        <v>75</v>
      </c>
      <c r="E228" s="17" t="s">
        <v>269</v>
      </c>
      <c r="F228" s="69"/>
      <c r="G228" s="60">
        <f t="shared" si="7"/>
        <v>0</v>
      </c>
      <c r="H228" s="3"/>
      <c r="I228" s="2"/>
      <c r="J228" s="47"/>
    </row>
    <row r="229" spans="1:10" ht="18.75" hidden="1" customHeight="1" x14ac:dyDescent="0.3">
      <c r="A229" s="19" t="s">
        <v>260</v>
      </c>
      <c r="B229" s="4" t="s">
        <v>142</v>
      </c>
      <c r="C229" s="4"/>
      <c r="D229" s="16" t="s">
        <v>144</v>
      </c>
      <c r="E229" s="27"/>
      <c r="F229" s="69"/>
      <c r="G229" s="60">
        <f t="shared" si="7"/>
        <v>0</v>
      </c>
      <c r="H229" s="2">
        <f>H230</f>
        <v>0</v>
      </c>
      <c r="I229" s="2">
        <f>I230</f>
        <v>0</v>
      </c>
      <c r="J229" s="47"/>
    </row>
    <row r="230" spans="1:10" ht="37.5" hidden="1" customHeight="1" x14ac:dyDescent="0.3">
      <c r="A230" s="71" t="s">
        <v>261</v>
      </c>
      <c r="B230" s="72" t="s">
        <v>143</v>
      </c>
      <c r="C230" s="72" t="s">
        <v>12</v>
      </c>
      <c r="D230" s="73" t="s">
        <v>145</v>
      </c>
      <c r="E230" s="88" t="s">
        <v>275</v>
      </c>
      <c r="F230" s="69"/>
      <c r="G230" s="60">
        <f t="shared" si="7"/>
        <v>0</v>
      </c>
      <c r="H230" s="23"/>
      <c r="I230" s="7"/>
      <c r="J230" s="46"/>
    </row>
    <row r="231" spans="1:10" ht="56.25" x14ac:dyDescent="0.35">
      <c r="A231" s="49" t="s">
        <v>343</v>
      </c>
      <c r="B231" s="41"/>
      <c r="C231" s="41"/>
      <c r="D231" s="40" t="s">
        <v>344</v>
      </c>
      <c r="E231" s="82"/>
      <c r="F231" s="85"/>
      <c r="G231" s="83">
        <f>SUM(H231+I231)</f>
        <v>2000000</v>
      </c>
      <c r="H231" s="84">
        <f>SUM(H232:H241)</f>
        <v>2000000</v>
      </c>
      <c r="I231" s="84">
        <f>SUM(I232:I241)</f>
        <v>0</v>
      </c>
      <c r="J231" s="106">
        <f>SUM(J232:J241)</f>
        <v>0</v>
      </c>
    </row>
    <row r="232" spans="1:10" ht="75" x14ac:dyDescent="0.3">
      <c r="A232" s="78" t="s">
        <v>398</v>
      </c>
      <c r="B232" s="79" t="s">
        <v>399</v>
      </c>
      <c r="C232" s="79" t="s">
        <v>89</v>
      </c>
      <c r="D232" s="31" t="s">
        <v>400</v>
      </c>
      <c r="E232" s="87" t="s">
        <v>578</v>
      </c>
      <c r="F232" s="89" t="s">
        <v>579</v>
      </c>
      <c r="G232" s="74">
        <f>H232+I232</f>
        <v>2000000</v>
      </c>
      <c r="H232" s="94">
        <f>1900000+100000</f>
        <v>2000000</v>
      </c>
      <c r="I232" s="94"/>
      <c r="J232" s="77"/>
    </row>
    <row r="233" spans="1:10" ht="75" hidden="1" customHeight="1" x14ac:dyDescent="0.3">
      <c r="A233" s="78" t="s">
        <v>345</v>
      </c>
      <c r="B233" s="79" t="s">
        <v>346</v>
      </c>
      <c r="C233" s="79" t="s">
        <v>89</v>
      </c>
      <c r="D233" s="123" t="s">
        <v>347</v>
      </c>
      <c r="E233" s="87" t="s">
        <v>348</v>
      </c>
      <c r="F233" s="85"/>
      <c r="G233" s="74">
        <f>H233+I233</f>
        <v>0</v>
      </c>
      <c r="H233" s="75"/>
      <c r="I233" s="76"/>
      <c r="J233" s="77"/>
    </row>
    <row r="234" spans="1:10" ht="75" hidden="1" x14ac:dyDescent="0.3">
      <c r="A234" s="19" t="s">
        <v>345</v>
      </c>
      <c r="B234" s="15" t="s">
        <v>346</v>
      </c>
      <c r="C234" s="15" t="s">
        <v>89</v>
      </c>
      <c r="D234" s="123" t="s">
        <v>347</v>
      </c>
      <c r="E234" s="17" t="s">
        <v>431</v>
      </c>
      <c r="F234" s="85"/>
      <c r="G234" s="74">
        <f t="shared" ref="G234:G241" si="8">H234+I234</f>
        <v>0</v>
      </c>
      <c r="H234" s="75"/>
      <c r="I234" s="76"/>
      <c r="J234" s="77">
        <f>I234</f>
        <v>0</v>
      </c>
    </row>
    <row r="235" spans="1:10" ht="75" hidden="1" x14ac:dyDescent="0.3">
      <c r="A235" s="19" t="s">
        <v>345</v>
      </c>
      <c r="B235" s="15" t="s">
        <v>346</v>
      </c>
      <c r="C235" s="15" t="s">
        <v>89</v>
      </c>
      <c r="D235" s="123" t="s">
        <v>347</v>
      </c>
      <c r="E235" s="17" t="s">
        <v>349</v>
      </c>
      <c r="F235" s="85"/>
      <c r="G235" s="74">
        <f t="shared" si="8"/>
        <v>0</v>
      </c>
      <c r="H235" s="75"/>
      <c r="I235" s="76"/>
      <c r="J235" s="77"/>
    </row>
    <row r="236" spans="1:10" ht="75" hidden="1" x14ac:dyDescent="0.3">
      <c r="A236" s="19" t="s">
        <v>345</v>
      </c>
      <c r="B236" s="15" t="s">
        <v>346</v>
      </c>
      <c r="C236" s="15" t="s">
        <v>89</v>
      </c>
      <c r="D236" s="123" t="s">
        <v>347</v>
      </c>
      <c r="E236" s="17" t="s">
        <v>401</v>
      </c>
      <c r="F236" s="85"/>
      <c r="G236" s="74">
        <f>H236</f>
        <v>0</v>
      </c>
      <c r="H236" s="75"/>
      <c r="I236" s="76"/>
      <c r="J236" s="77"/>
    </row>
    <row r="237" spans="1:10" ht="75" hidden="1" x14ac:dyDescent="0.3">
      <c r="A237" s="19" t="s">
        <v>345</v>
      </c>
      <c r="B237" s="15" t="s">
        <v>346</v>
      </c>
      <c r="C237" s="15" t="s">
        <v>89</v>
      </c>
      <c r="D237" s="123" t="s">
        <v>347</v>
      </c>
      <c r="E237" s="17" t="s">
        <v>350</v>
      </c>
      <c r="F237" s="85"/>
      <c r="G237" s="74">
        <f t="shared" si="8"/>
        <v>0</v>
      </c>
      <c r="H237" s="75"/>
      <c r="I237" s="76"/>
      <c r="J237" s="77"/>
    </row>
    <row r="238" spans="1:10" ht="75" hidden="1" x14ac:dyDescent="0.3">
      <c r="A238" s="19" t="s">
        <v>345</v>
      </c>
      <c r="B238" s="15" t="s">
        <v>346</v>
      </c>
      <c r="C238" s="15" t="s">
        <v>89</v>
      </c>
      <c r="D238" s="123" t="s">
        <v>347</v>
      </c>
      <c r="E238" s="17" t="s">
        <v>351</v>
      </c>
      <c r="F238" s="85"/>
      <c r="G238" s="74">
        <f t="shared" si="8"/>
        <v>0</v>
      </c>
      <c r="H238" s="75"/>
      <c r="I238" s="76"/>
      <c r="J238" s="77"/>
    </row>
    <row r="239" spans="1:10" ht="75" hidden="1" x14ac:dyDescent="0.3">
      <c r="A239" s="19" t="s">
        <v>345</v>
      </c>
      <c r="B239" s="15" t="s">
        <v>346</v>
      </c>
      <c r="C239" s="15" t="s">
        <v>89</v>
      </c>
      <c r="D239" s="123" t="s">
        <v>347</v>
      </c>
      <c r="E239" s="17" t="s">
        <v>425</v>
      </c>
      <c r="F239" s="85"/>
      <c r="G239" s="74">
        <f t="shared" si="8"/>
        <v>0</v>
      </c>
      <c r="H239" s="75"/>
      <c r="I239" s="76"/>
      <c r="J239" s="77">
        <f>I239</f>
        <v>0</v>
      </c>
    </row>
    <row r="240" spans="1:10" ht="75" hidden="1" x14ac:dyDescent="0.3">
      <c r="A240" s="19" t="s">
        <v>345</v>
      </c>
      <c r="B240" s="15" t="s">
        <v>346</v>
      </c>
      <c r="C240" s="15" t="s">
        <v>89</v>
      </c>
      <c r="D240" s="123" t="s">
        <v>347</v>
      </c>
      <c r="E240" s="17" t="s">
        <v>352</v>
      </c>
      <c r="F240" s="85"/>
      <c r="G240" s="74">
        <f t="shared" si="8"/>
        <v>0</v>
      </c>
      <c r="H240" s="75"/>
      <c r="I240" s="76"/>
      <c r="J240" s="77">
        <f>I240</f>
        <v>0</v>
      </c>
    </row>
    <row r="241" spans="1:11" ht="75" hidden="1" x14ac:dyDescent="0.3">
      <c r="A241" s="80" t="s">
        <v>345</v>
      </c>
      <c r="B241" s="81" t="s">
        <v>346</v>
      </c>
      <c r="C241" s="81" t="s">
        <v>89</v>
      </c>
      <c r="D241" s="124" t="s">
        <v>347</v>
      </c>
      <c r="E241" s="88" t="s">
        <v>353</v>
      </c>
      <c r="F241" s="85" t="s">
        <v>379</v>
      </c>
      <c r="G241" s="74">
        <f t="shared" si="8"/>
        <v>0</v>
      </c>
      <c r="H241" s="75"/>
      <c r="I241" s="76"/>
      <c r="J241" s="77"/>
    </row>
    <row r="242" spans="1:11" ht="34.9" customHeight="1" thickBot="1" x14ac:dyDescent="0.35">
      <c r="A242" s="52"/>
      <c r="B242" s="53"/>
      <c r="C242" s="53"/>
      <c r="D242" s="54" t="s">
        <v>281</v>
      </c>
      <c r="E242" s="93"/>
      <c r="F242" s="70"/>
      <c r="G242" s="55">
        <f>G15+G71+G79+G110+G145+G149+G157+G168+G219+G231</f>
        <v>320853632</v>
      </c>
      <c r="H242" s="55">
        <f>H15+H71+H79+H110+H145+H149+H157+H168+H219+H231</f>
        <v>209399632</v>
      </c>
      <c r="I242" s="55">
        <f>I15+I71+I79+I110+I145+I149+I157+I168+I219+I231</f>
        <v>111454000</v>
      </c>
      <c r="J242" s="56">
        <f>J15+J71+J79+J110+J145+J149+J157+J168+J219+J231</f>
        <v>85144000</v>
      </c>
      <c r="K242" s="104"/>
    </row>
    <row r="243" spans="1:11" x14ac:dyDescent="0.2">
      <c r="D243" s="125"/>
      <c r="I243" s="126"/>
      <c r="J243" s="126"/>
    </row>
    <row r="244" spans="1:11" x14ac:dyDescent="0.2">
      <c r="G244" s="104"/>
      <c r="J244" s="126"/>
    </row>
    <row r="245" spans="1:11" ht="21.75" customHeight="1" x14ac:dyDescent="0.3">
      <c r="A245" s="20"/>
      <c r="B245" s="111" t="s">
        <v>433</v>
      </c>
      <c r="C245" s="127"/>
      <c r="D245" s="111"/>
      <c r="E245" s="111"/>
      <c r="F245" s="112"/>
      <c r="G245" s="112"/>
      <c r="H245" s="128"/>
      <c r="I245" s="111" t="s">
        <v>434</v>
      </c>
      <c r="J245" s="111"/>
    </row>
    <row r="246" spans="1:11" ht="18.75" x14ac:dyDescent="0.3">
      <c r="A246" s="20"/>
      <c r="B246" s="111"/>
      <c r="C246" s="111"/>
      <c r="D246" s="111"/>
      <c r="E246" s="111"/>
      <c r="F246" s="112"/>
      <c r="G246" s="112"/>
      <c r="H246" s="111"/>
      <c r="I246" s="111"/>
      <c r="J246" s="111"/>
    </row>
    <row r="247" spans="1:11" ht="24" customHeight="1" x14ac:dyDescent="0.3">
      <c r="A247" s="20"/>
      <c r="B247" s="179" t="s">
        <v>438</v>
      </c>
      <c r="C247" s="179"/>
      <c r="D247" s="179"/>
      <c r="E247" s="111"/>
      <c r="F247" s="112"/>
      <c r="G247" s="112"/>
      <c r="H247" s="111"/>
      <c r="I247" s="111" t="s">
        <v>439</v>
      </c>
      <c r="J247" s="111"/>
    </row>
    <row r="249" spans="1:11" ht="12.75" hidden="1" customHeight="1" x14ac:dyDescent="0.2"/>
    <row r="254" spans="1:11" x14ac:dyDescent="0.2">
      <c r="H254" s="126"/>
    </row>
  </sheetData>
  <sheetProtection selectLockedCells="1" selectUnlockedCells="1"/>
  <mergeCells count="27">
    <mergeCell ref="H5:J6"/>
    <mergeCell ref="A7:J7"/>
    <mergeCell ref="A8:J8"/>
    <mergeCell ref="A12:A13"/>
    <mergeCell ref="B12:B13"/>
    <mergeCell ref="C12:C13"/>
    <mergeCell ref="D12:D13"/>
    <mergeCell ref="E12:E13"/>
    <mergeCell ref="H12:H13"/>
    <mergeCell ref="I12:J12"/>
    <mergeCell ref="F12:F13"/>
    <mergeCell ref="G12:G13"/>
    <mergeCell ref="E222:E224"/>
    <mergeCell ref="E111:E117"/>
    <mergeCell ref="F112:F117"/>
    <mergeCell ref="F44:F45"/>
    <mergeCell ref="F46:F47"/>
    <mergeCell ref="F48:F49"/>
    <mergeCell ref="F75:F76"/>
    <mergeCell ref="E44:E45"/>
    <mergeCell ref="B247:D247"/>
    <mergeCell ref="E118:E121"/>
    <mergeCell ref="F119:F121"/>
    <mergeCell ref="E123:E125"/>
    <mergeCell ref="F123:F125"/>
    <mergeCell ref="E160:E166"/>
    <mergeCell ref="F161:F164"/>
  </mergeCells>
  <phoneticPr fontId="0" type="noConversion"/>
  <printOptions horizontalCentered="1"/>
  <pageMargins left="0.43307086614173229" right="7.874015748031496E-2" top="0.39370078740157483" bottom="0.35433070866141736" header="0.11811023622047245" footer="0.31496062992125984"/>
  <pageSetup paperSize="9" scale="57" firstPageNumber="0" fitToHeight="9" orientation="landscape" r:id="rId1"/>
  <headerFooter differentFirst="1" alignWithMargins="0">
    <oddHeader>&amp;RПродовження додатка</oddHeader>
  </headerFooter>
  <rowBreaks count="1" manualBreakCount="1">
    <brk id="118"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  (3)</vt:lpstr>
      <vt:lpstr>'Лист1  (3)'!Заголовки_для_печати</vt:lpstr>
      <vt:lpstr>'Лист1  (3)'!Область_печати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Пользователь Windows</cp:lastModifiedBy>
  <cp:lastPrinted>2021-12-21T14:56:37Z</cp:lastPrinted>
  <dcterms:created xsi:type="dcterms:W3CDTF">2016-01-05T10:54:52Z</dcterms:created>
  <dcterms:modified xsi:type="dcterms:W3CDTF">2021-12-24T12:11:30Z</dcterms:modified>
</cp:coreProperties>
</file>